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4575" activeTab="2"/>
  </bookViews>
  <sheets>
    <sheet name="TTr UBND-CC" sheetId="1" r:id="rId1"/>
    <sheet name="TTr UBND-VC" sheetId="2" r:id="rId2"/>
    <sheet name="TTr-UBND-HD68" sheetId="3" r:id="rId3"/>
  </sheets>
  <externalReferences>
    <externalReference r:id="rId6"/>
  </externalReferences>
  <definedNames>
    <definedName name="_1" localSheetId="1">#REF!</definedName>
    <definedName name="_1" localSheetId="2">#REF!</definedName>
    <definedName name="_1">#REF!</definedName>
    <definedName name="_1000A01" localSheetId="1">#N/A</definedName>
    <definedName name="_1000A01" localSheetId="2">#N/A</definedName>
    <definedName name="_1000A01">#N/A</definedName>
    <definedName name="_2" localSheetId="1">#REF!</definedName>
    <definedName name="_2" localSheetId="2">#REF!</definedName>
    <definedName name="_2">#REF!</definedName>
    <definedName name="_boi1" localSheetId="1">#REF!</definedName>
    <definedName name="_boi1" localSheetId="2">#REF!</definedName>
    <definedName name="_boi1">#REF!</definedName>
    <definedName name="_boi2" localSheetId="1">#REF!</definedName>
    <definedName name="_boi2" localSheetId="2">#REF!</definedName>
    <definedName name="_boi2">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ddn400" localSheetId="1">#REF!</definedName>
    <definedName name="_ddn400" localSheetId="2">#REF!</definedName>
    <definedName name="_ddn400">#REF!</definedName>
    <definedName name="_ddn600" localSheetId="1">#REF!</definedName>
    <definedName name="_ddn600" localSheetId="2">#REF!</definedName>
    <definedName name="_ddn600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KM188" localSheetId="1">#REF!</definedName>
    <definedName name="_KM188" localSheetId="2">#REF!</definedName>
    <definedName name="_KM188">#REF!</definedName>
    <definedName name="_km189" localSheetId="1">#REF!</definedName>
    <definedName name="_km189" localSheetId="2">#REF!</definedName>
    <definedName name="_km189">#REF!</definedName>
    <definedName name="_km190" localSheetId="1">#REF!</definedName>
    <definedName name="_km190" localSheetId="2">#REF!</definedName>
    <definedName name="_km190">#REF!</definedName>
    <definedName name="_km191" localSheetId="1">#REF!</definedName>
    <definedName name="_km191" localSheetId="2">#REF!</definedName>
    <definedName name="_km191">#REF!</definedName>
    <definedName name="_km192" localSheetId="1">#REF!</definedName>
    <definedName name="_km192" localSheetId="2">#REF!</definedName>
    <definedName name="_km192">#REF!</definedName>
    <definedName name="_km193" localSheetId="1">#REF!</definedName>
    <definedName name="_km193" localSheetId="2">#REF!</definedName>
    <definedName name="_km193">#REF!</definedName>
    <definedName name="_km194" localSheetId="1">#REF!</definedName>
    <definedName name="_km194" localSheetId="2">#REF!</definedName>
    <definedName name="_km194">#REF!</definedName>
    <definedName name="_km195" localSheetId="1">#REF!</definedName>
    <definedName name="_km195" localSheetId="2">#REF!</definedName>
    <definedName name="_km195">#REF!</definedName>
    <definedName name="_km196" localSheetId="1">#REF!</definedName>
    <definedName name="_km196" localSheetId="2">#REF!</definedName>
    <definedName name="_km196">#REF!</definedName>
    <definedName name="_km197" localSheetId="1">#REF!</definedName>
    <definedName name="_km197" localSheetId="2">#REF!</definedName>
    <definedName name="_km197">#REF!</definedName>
    <definedName name="_km198" localSheetId="1">#REF!</definedName>
    <definedName name="_km198" localSheetId="2">#REF!</definedName>
    <definedName name="_km198">#REF!</definedName>
    <definedName name="_MAC12" localSheetId="1">#REF!</definedName>
    <definedName name="_MAC12" localSheetId="2">#REF!</definedName>
    <definedName name="_MAC12">#REF!</definedName>
    <definedName name="_MAC46" localSheetId="1">#REF!</definedName>
    <definedName name="_MAC46" localSheetId="2">#REF!</definedName>
    <definedName name="_MAC46">#REF!</definedName>
    <definedName name="_NCL100" localSheetId="1">#REF!</definedName>
    <definedName name="_NCL100" localSheetId="2">#REF!</definedName>
    <definedName name="_NCL100">#REF!</definedName>
    <definedName name="_NCL200" localSheetId="1">#REF!</definedName>
    <definedName name="_NCL200" localSheetId="2">#REF!</definedName>
    <definedName name="_NCL200">#REF!</definedName>
    <definedName name="_NCL250" localSheetId="1">#REF!</definedName>
    <definedName name="_NCL250" localSheetId="2">#REF!</definedName>
    <definedName name="_NCL250">#REF!</definedName>
    <definedName name="_NET2" localSheetId="1">#REF!</definedName>
    <definedName name="_NET2" localSheetId="2">#REF!</definedName>
    <definedName name="_NET2">#REF!</definedName>
    <definedName name="_nin190" localSheetId="1">#REF!</definedName>
    <definedName name="_nin190" localSheetId="2">#REF!</definedName>
    <definedName name="_nin190">#REF!</definedName>
    <definedName name="_Order1" hidden="1">255</definedName>
    <definedName name="_Order2" hidden="1">255</definedName>
    <definedName name="_sc1" localSheetId="1">#REF!</definedName>
    <definedName name="_sc1" localSheetId="2">#REF!</definedName>
    <definedName name="_sc1">#REF!</definedName>
    <definedName name="_SC2" localSheetId="1">#REF!</definedName>
    <definedName name="_SC2" localSheetId="2">#REF!</definedName>
    <definedName name="_SC2">#REF!</definedName>
    <definedName name="_sc3" localSheetId="1">#REF!</definedName>
    <definedName name="_sc3" localSheetId="2">#REF!</definedName>
    <definedName name="_sc3">#REF!</definedName>
    <definedName name="_SN3" localSheetId="1">#REF!</definedName>
    <definedName name="_SN3" localSheetId="2">#REF!</definedName>
    <definedName name="_SN3">#REF!</definedName>
    <definedName name="_Sort" localSheetId="1" hidden="1">#REF!</definedName>
    <definedName name="_Sort" localSheetId="2" hidden="1">#REF!</definedName>
    <definedName name="_Sort" hidden="1">#REF!</definedName>
    <definedName name="_TL1" localSheetId="1">#REF!</definedName>
    <definedName name="_TL1" localSheetId="2">#REF!</definedName>
    <definedName name="_TL1">#REF!</definedName>
    <definedName name="_TL2" localSheetId="1">#REF!</definedName>
    <definedName name="_TL2" localSheetId="2">#REF!</definedName>
    <definedName name="_TL2">#REF!</definedName>
    <definedName name="_TL3" localSheetId="1">#REF!</definedName>
    <definedName name="_TL3" localSheetId="2">#REF!</definedName>
    <definedName name="_TL3">#REF!</definedName>
    <definedName name="_TLA120" localSheetId="1">#REF!</definedName>
    <definedName name="_TLA120" localSheetId="2">#REF!</definedName>
    <definedName name="_TLA120">#REF!</definedName>
    <definedName name="_TLA35" localSheetId="1">#REF!</definedName>
    <definedName name="_TLA35" localSheetId="2">#REF!</definedName>
    <definedName name="_TLA35">#REF!</definedName>
    <definedName name="_TLA50" localSheetId="1">#REF!</definedName>
    <definedName name="_TLA50" localSheetId="2">#REF!</definedName>
    <definedName name="_TLA50">#REF!</definedName>
    <definedName name="_TLA70" localSheetId="1">#REF!</definedName>
    <definedName name="_TLA70" localSheetId="2">#REF!</definedName>
    <definedName name="_TLA70">#REF!</definedName>
    <definedName name="_TLA95" localSheetId="1">#REF!</definedName>
    <definedName name="_TLA95" localSheetId="2">#REF!</definedName>
    <definedName name="_TLA95">#REF!</definedName>
    <definedName name="_tz593" localSheetId="1">#REF!</definedName>
    <definedName name="_tz593" localSheetId="2">#REF!</definedName>
    <definedName name="_tz593">#REF!</definedName>
    <definedName name="_VL100" localSheetId="1">#REF!</definedName>
    <definedName name="_VL100" localSheetId="2">#REF!</definedName>
    <definedName name="_VL100">#REF!</definedName>
    <definedName name="_VL200" localSheetId="1">#REF!</definedName>
    <definedName name="_VL200" localSheetId="2">#REF!</definedName>
    <definedName name="_VL200">#REF!</definedName>
    <definedName name="_VL250" localSheetId="1">#REF!</definedName>
    <definedName name="_VL250" localSheetId="2">#REF!</definedName>
    <definedName name="_VL250">#REF!</definedName>
    <definedName name="A" localSheetId="1">#REF!</definedName>
    <definedName name="A" localSheetId="2">#REF!</definedName>
    <definedName name="A">#REF!</definedName>
    <definedName name="A01_" localSheetId="1">#N/A</definedName>
    <definedName name="A01_" localSheetId="2">#N/A</definedName>
    <definedName name="A01_">#N/A</definedName>
    <definedName name="A01AC" localSheetId="1">#N/A</definedName>
    <definedName name="A01AC" localSheetId="2">#N/A</definedName>
    <definedName name="A01AC">#N/A</definedName>
    <definedName name="A01CAT" localSheetId="1">#N/A</definedName>
    <definedName name="A01CAT" localSheetId="2">#N/A</definedName>
    <definedName name="A01CAT">#N/A</definedName>
    <definedName name="A01CODE" localSheetId="1">#N/A</definedName>
    <definedName name="A01CODE" localSheetId="2">#N/A</definedName>
    <definedName name="A01CODE">#N/A</definedName>
    <definedName name="A01DATA" localSheetId="1">#N/A</definedName>
    <definedName name="A01DATA" localSheetId="2">#N/A</definedName>
    <definedName name="A01DATA">#N/A</definedName>
    <definedName name="A01MI" localSheetId="1">#N/A</definedName>
    <definedName name="A01MI" localSheetId="2">#N/A</definedName>
    <definedName name="A01MI">#N/A</definedName>
    <definedName name="A01TO" localSheetId="1">#N/A</definedName>
    <definedName name="A01TO" localSheetId="2">#N/A</definedName>
    <definedName name="A01TO">#N/A</definedName>
    <definedName name="A120_" localSheetId="1">#REF!</definedName>
    <definedName name="A120_" localSheetId="2">#REF!</definedName>
    <definedName name="A120_">#REF!</definedName>
    <definedName name="a277Print_Titles" localSheetId="1">#REF!</definedName>
    <definedName name="a277Print_Titles" localSheetId="2">#REF!</definedName>
    <definedName name="a277Print_Titles">#REF!</definedName>
    <definedName name="A35_" localSheetId="1">#REF!</definedName>
    <definedName name="A35_" localSheetId="2">#REF!</definedName>
    <definedName name="A35_">#REF!</definedName>
    <definedName name="A50_" localSheetId="1">#REF!</definedName>
    <definedName name="A50_" localSheetId="2">#REF!</definedName>
    <definedName name="A50_">#REF!</definedName>
    <definedName name="A70_" localSheetId="1">#REF!</definedName>
    <definedName name="A70_" localSheetId="2">#REF!</definedName>
    <definedName name="A70_">#REF!</definedName>
    <definedName name="A95_" localSheetId="1">#REF!</definedName>
    <definedName name="A95_" localSheetId="2">#REF!</definedName>
    <definedName name="A95_">#REF!</definedName>
    <definedName name="AA" localSheetId="1">#REF!</definedName>
    <definedName name="AA" localSheetId="2">#REF!</definedName>
    <definedName name="aa" hidden="1">{"'Sheet1'!$L$16"}</definedName>
    <definedName name="AC120_" localSheetId="1">#REF!</definedName>
    <definedName name="AC120_" localSheetId="2">#REF!</definedName>
    <definedName name="AC120_">#REF!</definedName>
    <definedName name="AC35_" localSheetId="1">#REF!</definedName>
    <definedName name="AC35_" localSheetId="2">#REF!</definedName>
    <definedName name="AC35_">#REF!</definedName>
    <definedName name="AC50_" localSheetId="1">#REF!</definedName>
    <definedName name="AC50_" localSheetId="2">#REF!</definedName>
    <definedName name="AC50_">#REF!</definedName>
    <definedName name="AC70_" localSheetId="1">#REF!</definedName>
    <definedName name="AC70_" localSheetId="2">#REF!</definedName>
    <definedName name="AC70_">#REF!</definedName>
    <definedName name="AC95_" localSheetId="1">#REF!</definedName>
    <definedName name="AC95_" localSheetId="2">#REF!</definedName>
    <definedName name="AC95_">#REF!</definedName>
    <definedName name="ag15F80" localSheetId="1">#REF!</definedName>
    <definedName name="ag15F80" localSheetId="2">#REF!</definedName>
    <definedName name="ag15F80">#REF!</definedName>
    <definedName name="All_Item" localSheetId="1">#REF!</definedName>
    <definedName name="All_Item" localSheetId="2">#REF!</definedName>
    <definedName name="All_Item">#REF!</definedName>
    <definedName name="ALPIN" localSheetId="1">#N/A</definedName>
    <definedName name="ALPIN" localSheetId="2">#N/A</definedName>
    <definedName name="ALPIN">#N/A</definedName>
    <definedName name="ALPJYOU" localSheetId="1">#N/A</definedName>
    <definedName name="ALPJYOU" localSheetId="2">#N/A</definedName>
    <definedName name="ALPJYOU">#N/A</definedName>
    <definedName name="ALPTOI" localSheetId="1">#N/A</definedName>
    <definedName name="ALPTOI" localSheetId="2">#N/A</definedName>
    <definedName name="ALPTOI">#N/A</definedName>
    <definedName name="B" localSheetId="1">#REF!</definedName>
    <definedName name="B" localSheetId="2">#REF!</definedName>
    <definedName name="B">#REF!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B" localSheetId="1">#REF!</definedName>
    <definedName name="BB" localSheetId="2">#REF!</definedName>
    <definedName name="BB">#REF!</definedName>
    <definedName name="BOQ" localSheetId="1">#REF!</definedName>
    <definedName name="BOQ" localSheetId="2">#REF!</definedName>
    <definedName name="BOQ">#REF!</definedName>
    <definedName name="BT_A1" localSheetId="1">#REF!</definedName>
    <definedName name="BT_A1" localSheetId="2">#REF!</definedName>
    <definedName name="BT_A1">#REF!</definedName>
    <definedName name="BT_A2.1" localSheetId="1">#REF!</definedName>
    <definedName name="BT_A2.1" localSheetId="2">#REF!</definedName>
    <definedName name="BT_A2.1">#REF!</definedName>
    <definedName name="BT_A2.2" localSheetId="1">#REF!</definedName>
    <definedName name="BT_A2.2" localSheetId="2">#REF!</definedName>
    <definedName name="BT_A2.2">#REF!</definedName>
    <definedName name="BT_B1" localSheetId="1">#REF!</definedName>
    <definedName name="BT_B1" localSheetId="2">#REF!</definedName>
    <definedName name="BT_B1">#REF!</definedName>
    <definedName name="BT_B2" localSheetId="1">#REF!</definedName>
    <definedName name="BT_B2" localSheetId="2">#REF!</definedName>
    <definedName name="BT_B2">#REF!</definedName>
    <definedName name="BT_C1" localSheetId="1">#REF!</definedName>
    <definedName name="BT_C1" localSheetId="2">#REF!</definedName>
    <definedName name="BT_C1">#REF!</definedName>
    <definedName name="BT_loai_A2.1" localSheetId="1">#REF!</definedName>
    <definedName name="BT_loai_A2.1" localSheetId="2">#REF!</definedName>
    <definedName name="BT_loai_A2.1">#REF!</definedName>
    <definedName name="BT_P1" localSheetId="1">#REF!</definedName>
    <definedName name="BT_P1" localSheetId="2">#REF!</definedName>
    <definedName name="BT_P1">#REF!</definedName>
    <definedName name="BVCISUMMARY" localSheetId="1">#REF!</definedName>
    <definedName name="BVCISUMMARY" localSheetId="2">#REF!</definedName>
    <definedName name="BVCISUMMARY">#REF!</definedName>
    <definedName name="C_" localSheetId="1">#REF!</definedName>
    <definedName name="C_" localSheetId="2">#REF!</definedName>
    <definedName name="C_">#REF!</definedName>
    <definedName name="Cap_DUL_doc_B" localSheetId="1">#REF!</definedName>
    <definedName name="Cap_DUL_doc_B" localSheetId="2">#REF!</definedName>
    <definedName name="Cap_DUL_doc_B">#REF!</definedName>
    <definedName name="CAP_DUL_ngang_B" localSheetId="1">#REF!</definedName>
    <definedName name="CAP_DUL_ngang_B" localSheetId="2">#REF!</definedName>
    <definedName name="CAP_DUL_ngang_B">#REF!</definedName>
    <definedName name="Category_All" localSheetId="1">#REF!</definedName>
    <definedName name="Category_All" localSheetId="2">#REF!</definedName>
    <definedName name="Category_All">#REF!</definedName>
    <definedName name="CATIN" localSheetId="1">#N/A</definedName>
    <definedName name="CATIN" localSheetId="2">#N/A</definedName>
    <definedName name="CATIN">#N/A</definedName>
    <definedName name="CATJYOU" localSheetId="1">#N/A</definedName>
    <definedName name="CATJYOU" localSheetId="2">#N/A</definedName>
    <definedName name="CATJYOU">#N/A</definedName>
    <definedName name="CATREC" localSheetId="1">#N/A</definedName>
    <definedName name="CATREC" localSheetId="2">#N/A</definedName>
    <definedName name="CATREC">#N/A</definedName>
    <definedName name="CATSYU" localSheetId="1">#N/A</definedName>
    <definedName name="CATSYU" localSheetId="2">#N/A</definedName>
    <definedName name="CATSYU">#N/A</definedName>
    <definedName name="CC" localSheetId="1">#REF!</definedName>
    <definedName name="CC" localSheetId="2">#REF!</definedName>
    <definedName name="CC">#REF!</definedName>
    <definedName name="CCS" localSheetId="1">#REF!</definedName>
    <definedName name="CCS" localSheetId="2">#REF!</definedName>
    <definedName name="CCS">#REF!</definedName>
    <definedName name="CDD" localSheetId="1">#REF!</definedName>
    <definedName name="CDD" localSheetId="2">#REF!</definedName>
    <definedName name="CDD">#REF!</definedName>
    <definedName name="CH" localSheetId="1">#REF!</definedName>
    <definedName name="CH" localSheetId="2">#REF!</definedName>
    <definedName name="CK" localSheetId="1">#REF!</definedName>
    <definedName name="CK" localSheetId="2">#REF!</definedName>
    <definedName name="CK">#REF!</definedName>
    <definedName name="CLVC3">0.1</definedName>
    <definedName name="CLVCTB" localSheetId="1">#REF!</definedName>
    <definedName name="CLVCTB" localSheetId="2">#REF!</definedName>
    <definedName name="CLVCTB">#REF!</definedName>
    <definedName name="CLVL" localSheetId="1">#REF!</definedName>
    <definedName name="CLVL" localSheetId="2">#REF!</definedName>
    <definedName name="CLVL">#REF!</definedName>
    <definedName name="COC_1.2" localSheetId="1">#REF!</definedName>
    <definedName name="COC_1.2" localSheetId="2">#REF!</definedName>
    <definedName name="COC_1.2">#REF!</definedName>
    <definedName name="Coc_2m" localSheetId="1">#REF!</definedName>
    <definedName name="Coc_2m" localSheetId="2">#REF!</definedName>
    <definedName name="Coc_2m">#REF!</definedName>
    <definedName name="Cöï_ly_vaän_chuyeãn" localSheetId="1">#REF!</definedName>
    <definedName name="Cöï_ly_vaän_chuyeãn" localSheetId="2">#REF!</definedName>
    <definedName name="Cöï_ly_vaän_chuyeãn">#REF!</definedName>
    <definedName name="CÖÏ_LY_VAÄN_CHUYEÅN" localSheetId="1">#REF!</definedName>
    <definedName name="CÖÏ_LY_VAÄN_CHUYEÅN" localSheetId="2">#REF!</definedName>
    <definedName name="CÖÏ_LY_VAÄN_CHUYEÅN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NST_EQ" localSheetId="1">#REF!</definedName>
    <definedName name="CONST_EQ" localSheetId="2">#REF!</definedName>
    <definedName name="CONST_EQ">#REF!</definedName>
    <definedName name="COVER" localSheetId="1">#REF!</definedName>
    <definedName name="COVER" localSheetId="2">#REF!</definedName>
    <definedName name="COVER">#REF!</definedName>
    <definedName name="CPC" localSheetId="1">#REF!</definedName>
    <definedName name="CPC" localSheetId="2">#REF!</definedName>
    <definedName name="CPC">#REF!</definedName>
    <definedName name="CPVC100" localSheetId="1">#REF!</definedName>
    <definedName name="CPVC100" localSheetId="2">#REF!</definedName>
    <definedName name="CPVC100">#REF!</definedName>
    <definedName name="CRD" localSheetId="1">#REF!</definedName>
    <definedName name="CRD" localSheetId="2">#REF!</definedName>
    <definedName name="CRD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RS" localSheetId="1">#REF!</definedName>
    <definedName name="CRS" localSheetId="2">#REF!</definedName>
    <definedName name="CRS">#REF!</definedName>
    <definedName name="CS" localSheetId="1">#REF!</definedName>
    <definedName name="CS" localSheetId="2">#REF!</definedName>
    <definedName name="CS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sd3p" localSheetId="1">#REF!</definedName>
    <definedName name="csd3p" localSheetId="2">#REF!</definedName>
    <definedName name="csd3p">#REF!</definedName>
    <definedName name="csddg1p" localSheetId="1">#REF!</definedName>
    <definedName name="csddg1p" localSheetId="2">#REF!</definedName>
    <definedName name="csddg1p">#REF!</definedName>
    <definedName name="csddt1p" localSheetId="1">#REF!</definedName>
    <definedName name="csddt1p" localSheetId="2">#REF!</definedName>
    <definedName name="csddt1p">#REF!</definedName>
    <definedName name="csht3p" localSheetId="1">#REF!</definedName>
    <definedName name="csht3p" localSheetId="2">#REF!</definedName>
    <definedName name="csht3p">#REF!</definedName>
    <definedName name="ctiep" localSheetId="1">#REF!</definedName>
    <definedName name="ctiep" localSheetId="2">#REF!</definedName>
    <definedName name="ctiep">#REF!</definedName>
    <definedName name="CURRENCY" localSheetId="1">#REF!</definedName>
    <definedName name="CURRENCY" localSheetId="2">#REF!</definedName>
    <definedName name="CURRENCY">#REF!</definedName>
    <definedName name="CX" localSheetId="1">#REF!</definedName>
    <definedName name="CX" localSheetId="2">#REF!</definedName>
    <definedName name="CX">#REF!</definedName>
    <definedName name="D_7101A_B" localSheetId="1">#REF!</definedName>
    <definedName name="D_7101A_B" localSheetId="2">#REF!</definedName>
    <definedName name="D_7101A_B">#REF!</definedName>
    <definedName name="DAO_DAT" localSheetId="1">#REF!</definedName>
    <definedName name="DAO_DAT" localSheetId="2">#REF!</definedName>
    <definedName name="DAO_DAT">#REF!</definedName>
    <definedName name="DÇm_33" localSheetId="1">#REF!</definedName>
    <definedName name="DÇm_33" localSheetId="2">#REF!</definedName>
    <definedName name="DÇm_33">#REF!</definedName>
    <definedName name="DD" localSheetId="1">#REF!</definedName>
    <definedName name="DD" localSheetId="2">#REF!</definedName>
    <definedName name="DD">#REF!</definedName>
    <definedName name="den_bu" localSheetId="1">#REF!</definedName>
    <definedName name="den_bu" localSheetId="2">#REF!</definedName>
    <definedName name="den_bu">#REF!</definedName>
    <definedName name="DGCTI592" localSheetId="1">#REF!</definedName>
    <definedName name="DGCTI592" localSheetId="2">#REF!</definedName>
    <definedName name="DGCTI592">#REF!</definedName>
    <definedName name="dgnc" localSheetId="1">#REF!</definedName>
    <definedName name="dgnc" localSheetId="2">#REF!</definedName>
    <definedName name="dgnc">#REF!</definedName>
    <definedName name="dgvl" localSheetId="1">#REF!</definedName>
    <definedName name="dgvl" localSheetId="2">#REF!</definedName>
    <definedName name="dgvl">#REF!</definedName>
    <definedName name="Document_array" localSheetId="1">{"Book1"}</definedName>
    <definedName name="Document_array" localSheetId="2">{"Book1"}</definedName>
    <definedName name="Document_array">{"Book1"}</definedName>
    <definedName name="ds1pnc" localSheetId="1">#REF!</definedName>
    <definedName name="ds1pnc" localSheetId="2">#REF!</definedName>
    <definedName name="ds1pnc">#REF!</definedName>
    <definedName name="ds1pvl" localSheetId="1">#REF!</definedName>
    <definedName name="ds1pvl" localSheetId="2">#REF!</definedName>
    <definedName name="ds1pvl">#REF!</definedName>
    <definedName name="ds3pnc" localSheetId="1">#REF!</definedName>
    <definedName name="ds3pnc" localSheetId="2">#REF!</definedName>
    <definedName name="ds3pnc">#REF!</definedName>
    <definedName name="ds3pvl" localSheetId="1">#REF!</definedName>
    <definedName name="ds3pvl" localSheetId="2">#REF!</definedName>
    <definedName name="ds3pvl">#REF!</definedName>
    <definedName name="DSUMDATA" localSheetId="1">#REF!</definedName>
    <definedName name="DSUMDATA" localSheetId="2">#REF!</definedName>
    <definedName name="DSUMDATA">#REF!</definedName>
    <definedName name="emb" localSheetId="1">#REF!</definedName>
    <definedName name="emb" localSheetId="2">#REF!</definedName>
    <definedName name="emb">#REF!</definedName>
    <definedName name="end" localSheetId="1">#REF!</definedName>
    <definedName name="end" localSheetId="2">#REF!</definedName>
    <definedName name="end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ex" localSheetId="1">#REF!</definedName>
    <definedName name="ex" localSheetId="2">#REF!</definedName>
    <definedName name="ex">#REF!</definedName>
    <definedName name="f" localSheetId="1">#REF!</definedName>
    <definedName name="f" localSheetId="2">#REF!</definedName>
    <definedName name="f">#REF!</definedName>
    <definedName name="f92F56" localSheetId="1">#REF!</definedName>
    <definedName name="f92F56" localSheetId="2">#REF!</definedName>
    <definedName name="f92F56">#REF!</definedName>
    <definedName name="FACTOR" localSheetId="1">#REF!</definedName>
    <definedName name="FACTOR" localSheetId="2">#REF!</definedName>
    <definedName name="FACTOR">#REF!</definedName>
    <definedName name="fff" localSheetId="1" hidden="1">{"'Sheet1'!$L$16"}</definedName>
    <definedName name="fff" localSheetId="2" hidden="1">{"'Sheet1'!$L$16"}</definedName>
    <definedName name="fff" hidden="1">{"'Sheet1'!$L$16"}</definedName>
    <definedName name="fuji" localSheetId="1">#REF!</definedName>
    <definedName name="fuji" localSheetId="2">#REF!</definedName>
    <definedName name="fuji">#REF!</definedName>
    <definedName name="G" localSheetId="1">#REF!</definedName>
    <definedName name="G" localSheetId="2">#REF!</definedName>
    <definedName name="g" hidden="1">{"'Sheet1'!$L$16"}</definedName>
    <definedName name="geo" localSheetId="1">#REF!</definedName>
    <definedName name="geo" localSheetId="2">#REF!</definedName>
    <definedName name="geo">#REF!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gl3p" localSheetId="1">#REF!</definedName>
    <definedName name="gl3p" localSheetId="2">#REF!</definedName>
    <definedName name="gl3p">#REF!</definedName>
    <definedName name="GTXL" localSheetId="1">#REF!</definedName>
    <definedName name="GTXL" localSheetId="2">#REF!</definedName>
    <definedName name="GTXL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eä_soá_laép_xaø_H">1.7</definedName>
    <definedName name="heä_soá_sình_laày" localSheetId="1">#REF!</definedName>
    <definedName name="heä_soá_sình_laày" localSheetId="2">#REF!</definedName>
    <definedName name="heä_soá_sình_laày">#REF!</definedName>
    <definedName name="hien" localSheetId="1">#REF!</definedName>
    <definedName name="hien" localSheetId="2">#REF!</definedName>
    <definedName name="hien">#REF!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SCT3">0.1</definedName>
    <definedName name="hsdc1" localSheetId="1">#REF!</definedName>
    <definedName name="hsdc1" localSheetId="2">#REF!</definedName>
    <definedName name="hsdc1">#REF!</definedName>
    <definedName name="HSDN">2.5</definedName>
    <definedName name="HSHH" localSheetId="1">#REF!</definedName>
    <definedName name="HSHH" localSheetId="2">#REF!</definedName>
    <definedName name="HSHH">#REF!</definedName>
    <definedName name="HSHHUT" localSheetId="1">#REF!</definedName>
    <definedName name="HSHHUT" localSheetId="2">#REF!</definedName>
    <definedName name="HSHHUT">#REF!</definedName>
    <definedName name="HSSL" localSheetId="1">#REF!</definedName>
    <definedName name="HSSL" localSheetId="2">#REF!</definedName>
    <definedName name="HSSL">#REF!</definedName>
    <definedName name="HSVC1" localSheetId="1">#REF!</definedName>
    <definedName name="HSVC1" localSheetId="2">#REF!</definedName>
    <definedName name="HSVC1">#REF!</definedName>
    <definedName name="HSVC2" localSheetId="1">#REF!</definedName>
    <definedName name="HSVC2" localSheetId="2">#REF!</definedName>
    <definedName name="HSVC2">#REF!</definedName>
    <definedName name="HSVC3" localSheetId="1">#REF!</definedName>
    <definedName name="HSVC3" localSheetId="2">#REF!</definedName>
    <definedName name="HSVC3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1">#REF!</definedName>
    <definedName name="HTNC" localSheetId="2">#REF!</definedName>
    <definedName name="HTNC">#REF!</definedName>
    <definedName name="HTVL" localSheetId="1">#REF!</definedName>
    <definedName name="HTVL" localSheetId="2">#REF!</definedName>
    <definedName name="HTVL">#REF!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 localSheetId="1">#REF!</definedName>
    <definedName name="I" localSheetId="2">#REF!</definedName>
    <definedName name="I">#REF!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j" localSheetId="1">#REF!</definedName>
    <definedName name="j" localSheetId="2">#REF!</definedName>
    <definedName name="j">#REF!</definedName>
    <definedName name="J.O" localSheetId="1">#REF!</definedName>
    <definedName name="J.O" localSheetId="2">#REF!</definedName>
    <definedName name="J.O">#REF!</definedName>
    <definedName name="J.O_GT" localSheetId="1">#REF!</definedName>
    <definedName name="J.O_GT" localSheetId="2">#REF!</definedName>
    <definedName name="J.O_GT">#REF!</definedName>
    <definedName name="j356C8" localSheetId="1">#REF!</definedName>
    <definedName name="j356C8" localSheetId="2">#REF!</definedName>
    <definedName name="j356C8">#REF!</definedName>
    <definedName name="k" localSheetId="1">#REF!</definedName>
    <definedName name="k" localSheetId="2">#REF!</definedName>
    <definedName name="k">#REF!</definedName>
    <definedName name="kcong" localSheetId="1">#REF!</definedName>
    <definedName name="kcong" localSheetId="2">#REF!</definedName>
    <definedName name="kcong">#REF!</definedName>
    <definedName name="kp1ph" localSheetId="1">#REF!</definedName>
    <definedName name="kp1ph" localSheetId="2">#REF!</definedName>
    <definedName name="kp1ph">#REF!</definedName>
    <definedName name="l" localSheetId="1">#REF!</definedName>
    <definedName name="l" localSheetId="2">#REF!</definedName>
    <definedName name="l">#REF!</definedName>
    <definedName name="Lmk" localSheetId="1">#REF!</definedName>
    <definedName name="Lmk" localSheetId="2">#REF!</definedName>
    <definedName name="Lmk">#REF!</definedName>
    <definedName name="LN" localSheetId="1">#REF!</definedName>
    <definedName name="LN" localSheetId="2">#REF!</definedName>
    <definedName name="LN">#REF!</definedName>
    <definedName name="m" localSheetId="1">#REF!</definedName>
    <definedName name="m" localSheetId="2">#REF!</definedName>
    <definedName name="m">#REF!</definedName>
    <definedName name="M12ba3p" localSheetId="1">#REF!</definedName>
    <definedName name="M12ba3p" localSheetId="2">#REF!</definedName>
    <definedName name="M12ba3p">#REF!</definedName>
    <definedName name="M12bb1p" localSheetId="1">#REF!</definedName>
    <definedName name="M12bb1p" localSheetId="2">#REF!</definedName>
    <definedName name="M12bb1p">#REF!</definedName>
    <definedName name="M12cbnc" localSheetId="1">#REF!</definedName>
    <definedName name="M12cbnc" localSheetId="2">#REF!</definedName>
    <definedName name="M12cbnc">#REF!</definedName>
    <definedName name="M12cbvl" localSheetId="1">#REF!</definedName>
    <definedName name="M12cbvl" localSheetId="2">#REF!</definedName>
    <definedName name="M12cbvl">#REF!</definedName>
    <definedName name="M14bb1p" localSheetId="1">#REF!</definedName>
    <definedName name="M14bb1p" localSheetId="2">#REF!</definedName>
    <definedName name="M14bb1p">#REF!</definedName>
    <definedName name="m8aanc" localSheetId="1">#REF!</definedName>
    <definedName name="m8aanc" localSheetId="2">#REF!</definedName>
    <definedName name="m8aanc">#REF!</definedName>
    <definedName name="m8aavl" localSheetId="1">#REF!</definedName>
    <definedName name="m8aavl" localSheetId="2">#REF!</definedName>
    <definedName name="m8aavl">#REF!</definedName>
    <definedName name="Ma3pnc" localSheetId="1">#REF!</definedName>
    <definedName name="Ma3pnc" localSheetId="2">#REF!</definedName>
    <definedName name="Ma3pnc">#REF!</definedName>
    <definedName name="Ma3pvl" localSheetId="1">#REF!</definedName>
    <definedName name="Ma3pvl" localSheetId="2">#REF!</definedName>
    <definedName name="Ma3pvl">#REF!</definedName>
    <definedName name="Maa3pnc" localSheetId="1">#REF!</definedName>
    <definedName name="Maa3pnc" localSheetId="2">#REF!</definedName>
    <definedName name="Maa3pnc">#REF!</definedName>
    <definedName name="Maa3pvl" localSheetId="1">#REF!</definedName>
    <definedName name="Maa3pvl" localSheetId="2">#REF!</definedName>
    <definedName name="Maa3pvl">#REF!</definedName>
    <definedName name="MAJ_CON_EQP" localSheetId="1">#REF!</definedName>
    <definedName name="MAJ_CON_EQP" localSheetId="2">#REF!</definedName>
    <definedName name="MAJ_CON_EQP">#REF!</definedName>
    <definedName name="Mba1p" localSheetId="1">#REF!</definedName>
    <definedName name="Mba1p" localSheetId="2">#REF!</definedName>
    <definedName name="Mba1p">#REF!</definedName>
    <definedName name="Mba3p" localSheetId="1">#REF!</definedName>
    <definedName name="Mba3p" localSheetId="2">#REF!</definedName>
    <definedName name="Mba3p">#REF!</definedName>
    <definedName name="Mbb3p" localSheetId="1">#REF!</definedName>
    <definedName name="Mbb3p" localSheetId="2">#REF!</definedName>
    <definedName name="Mbb3p">#REF!</definedName>
    <definedName name="Mbn1p" localSheetId="1">#REF!</definedName>
    <definedName name="Mbn1p" localSheetId="2">#REF!</definedName>
    <definedName name="Mbn1p">#REF!</definedName>
    <definedName name="Mè_A1" localSheetId="1">#REF!</definedName>
    <definedName name="Mè_A1" localSheetId="2">#REF!</definedName>
    <definedName name="Mè_A1">#REF!</definedName>
    <definedName name="Mè_A2" localSheetId="1">#REF!</definedName>
    <definedName name="Mè_A2" localSheetId="2">#REF!</definedName>
    <definedName name="Mè_A2">#REF!</definedName>
    <definedName name="MG_A" localSheetId="1">#REF!</definedName>
    <definedName name="MG_A" localSheetId="2">#REF!</definedName>
    <definedName name="MG_A">#REF!</definedName>
    <definedName name="MTMAC12" localSheetId="1">#REF!</definedName>
    <definedName name="MTMAC12" localSheetId="2">#REF!</definedName>
    <definedName name="MTMAC12">#REF!</definedName>
    <definedName name="mtram" localSheetId="1">#REF!</definedName>
    <definedName name="mtram" localSheetId="2">#REF!</definedName>
    <definedName name="mtram">#REF!</definedName>
    <definedName name="n" localSheetId="1">#REF!</definedName>
    <definedName name="n" localSheetId="2">#REF!</definedName>
    <definedName name="n">#REF!</definedName>
    <definedName name="n1pig" localSheetId="1">#REF!</definedName>
    <definedName name="n1pig" localSheetId="2">#REF!</definedName>
    <definedName name="n1pig">#REF!</definedName>
    <definedName name="n1pind" localSheetId="1">#REF!</definedName>
    <definedName name="n1pind" localSheetId="2">#REF!</definedName>
    <definedName name="n1pind">#REF!</definedName>
    <definedName name="n1ping" localSheetId="1">#REF!</definedName>
    <definedName name="n1ping" localSheetId="2">#REF!</definedName>
    <definedName name="n1ping">#REF!</definedName>
    <definedName name="n1pint" localSheetId="1">#REF!</definedName>
    <definedName name="n1pint" localSheetId="2">#REF!</definedName>
    <definedName name="n1pint">#REF!</definedName>
    <definedName name="nc1p" localSheetId="1">#REF!</definedName>
    <definedName name="nc1p" localSheetId="2">#REF!</definedName>
    <definedName name="nc1p">#REF!</definedName>
    <definedName name="nc3p" localSheetId="1">#REF!</definedName>
    <definedName name="nc3p" localSheetId="2">#REF!</definedName>
    <definedName name="nc3p">#REF!</definedName>
    <definedName name="NCBD100" localSheetId="1">#REF!</definedName>
    <definedName name="NCBD100" localSheetId="2">#REF!</definedName>
    <definedName name="NCBD100">#REF!</definedName>
    <definedName name="NCBD200" localSheetId="1">#REF!</definedName>
    <definedName name="NCBD200" localSheetId="2">#REF!</definedName>
    <definedName name="NCBD200">#REF!</definedName>
    <definedName name="NCBD250" localSheetId="1">#REF!</definedName>
    <definedName name="NCBD250" localSheetId="2">#REF!</definedName>
    <definedName name="NCBD250">#REF!</definedName>
    <definedName name="nctram" localSheetId="1">#REF!</definedName>
    <definedName name="nctram" localSheetId="2">#REF!</definedName>
    <definedName name="nctram">#REF!</definedName>
    <definedName name="NCVC100" localSheetId="1">#REF!</definedName>
    <definedName name="NCVC100" localSheetId="2">#REF!</definedName>
    <definedName name="NCVC100">#REF!</definedName>
    <definedName name="NCVC200" localSheetId="1">#REF!</definedName>
    <definedName name="NCVC200" localSheetId="2">#REF!</definedName>
    <definedName name="NCVC200">#REF!</definedName>
    <definedName name="NCVC250" localSheetId="1">#REF!</definedName>
    <definedName name="NCVC250" localSheetId="2">#REF!</definedName>
    <definedName name="NCVC250">#REF!</definedName>
    <definedName name="NCVC3P" localSheetId="1">#REF!</definedName>
    <definedName name="NCVC3P" localSheetId="2">#REF!</definedName>
    <definedName name="NCVC3P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H" localSheetId="1">#REF!</definedName>
    <definedName name="NH" localSheetId="2">#REF!</definedName>
    <definedName name="NH">#REF!</definedName>
    <definedName name="nhn" localSheetId="1">#REF!</definedName>
    <definedName name="nhn" localSheetId="2">#REF!</definedName>
    <definedName name="nhn">#REF!</definedName>
    <definedName name="NHot" localSheetId="1">#REF!</definedName>
    <definedName name="NHot" localSheetId="2">#REF!</definedName>
    <definedName name="NHot">#REF!</definedName>
    <definedName name="nig" localSheetId="1">#REF!</definedName>
    <definedName name="nig" localSheetId="2">#REF!</definedName>
    <definedName name="nig">#REF!</definedName>
    <definedName name="nig1p" localSheetId="1">#REF!</definedName>
    <definedName name="nig1p" localSheetId="2">#REF!</definedName>
    <definedName name="nig1p">#REF!</definedName>
    <definedName name="nig3p" localSheetId="1">#REF!</definedName>
    <definedName name="nig3p" localSheetId="2">#REF!</definedName>
    <definedName name="nig3p">#REF!</definedName>
    <definedName name="nignc1p" localSheetId="1">#REF!</definedName>
    <definedName name="nignc1p" localSheetId="2">#REF!</definedName>
    <definedName name="nignc1p">#REF!</definedName>
    <definedName name="nigvl1p" localSheetId="1">#REF!</definedName>
    <definedName name="nigvl1p" localSheetId="2">#REF!</definedName>
    <definedName name="nigvl1p">#REF!</definedName>
    <definedName name="nin" localSheetId="1">#REF!</definedName>
    <definedName name="nin" localSheetId="2">#REF!</definedName>
    <definedName name="nin">#REF!</definedName>
    <definedName name="nin14nc3p" localSheetId="1">#REF!</definedName>
    <definedName name="nin14nc3p" localSheetId="2">#REF!</definedName>
    <definedName name="nin14nc3p">#REF!</definedName>
    <definedName name="nin14vl3p" localSheetId="1">#REF!</definedName>
    <definedName name="nin14vl3p" localSheetId="2">#REF!</definedName>
    <definedName name="nin14vl3p">#REF!</definedName>
    <definedName name="nin1903p" localSheetId="1">#REF!</definedName>
    <definedName name="nin1903p" localSheetId="2">#REF!</definedName>
    <definedName name="nin1903p">#REF!</definedName>
    <definedName name="nin190nc3p" localSheetId="1">#REF!</definedName>
    <definedName name="nin190nc3p" localSheetId="2">#REF!</definedName>
    <definedName name="nin190nc3p">#REF!</definedName>
    <definedName name="nin190vl3p" localSheetId="1">#REF!</definedName>
    <definedName name="nin190vl3p" localSheetId="2">#REF!</definedName>
    <definedName name="nin190vl3p">#REF!</definedName>
    <definedName name="nin2903p" localSheetId="1">#REF!</definedName>
    <definedName name="nin2903p" localSheetId="2">#REF!</definedName>
    <definedName name="nin2903p">#REF!</definedName>
    <definedName name="nin290nc3p" localSheetId="1">#REF!</definedName>
    <definedName name="nin290nc3p" localSheetId="2">#REF!</definedName>
    <definedName name="nin290nc3p">#REF!</definedName>
    <definedName name="nin290vl3p" localSheetId="1">#REF!</definedName>
    <definedName name="nin290vl3p" localSheetId="2">#REF!</definedName>
    <definedName name="nin290vl3p">#REF!</definedName>
    <definedName name="nin3p" localSheetId="1">#REF!</definedName>
    <definedName name="nin3p" localSheetId="2">#REF!</definedName>
    <definedName name="nin3p">#REF!</definedName>
    <definedName name="nind" localSheetId="1">#REF!</definedName>
    <definedName name="nind" localSheetId="2">#REF!</definedName>
    <definedName name="nind">#REF!</definedName>
    <definedName name="nind1p" localSheetId="1">#REF!</definedName>
    <definedName name="nind1p" localSheetId="2">#REF!</definedName>
    <definedName name="nind1p">#REF!</definedName>
    <definedName name="nind3p" localSheetId="1">#REF!</definedName>
    <definedName name="nind3p" localSheetId="2">#REF!</definedName>
    <definedName name="nind3p">#REF!</definedName>
    <definedName name="nindnc1p" localSheetId="1">#REF!</definedName>
    <definedName name="nindnc1p" localSheetId="2">#REF!</definedName>
    <definedName name="nindnc1p">#REF!</definedName>
    <definedName name="nindnc3p" localSheetId="1">#REF!</definedName>
    <definedName name="nindnc3p" localSheetId="2">#REF!</definedName>
    <definedName name="nindnc3p">#REF!</definedName>
    <definedName name="nindvl1p" localSheetId="1">#REF!</definedName>
    <definedName name="nindvl1p" localSheetId="2">#REF!</definedName>
    <definedName name="nindvl1p">#REF!</definedName>
    <definedName name="nindvl3p" localSheetId="1">#REF!</definedName>
    <definedName name="nindvl3p" localSheetId="2">#REF!</definedName>
    <definedName name="nindvl3p">#REF!</definedName>
    <definedName name="ning1p" localSheetId="1">#REF!</definedName>
    <definedName name="ning1p" localSheetId="2">#REF!</definedName>
    <definedName name="ning1p">#REF!</definedName>
    <definedName name="ningnc1p" localSheetId="1">#REF!</definedName>
    <definedName name="ningnc1p" localSheetId="2">#REF!</definedName>
    <definedName name="ningnc1p">#REF!</definedName>
    <definedName name="ningvl1p" localSheetId="1">#REF!</definedName>
    <definedName name="ningvl1p" localSheetId="2">#REF!</definedName>
    <definedName name="ningvl1p">#REF!</definedName>
    <definedName name="ninnc3p" localSheetId="1">#REF!</definedName>
    <definedName name="ninnc3p" localSheetId="2">#REF!</definedName>
    <definedName name="ninnc3p">#REF!</definedName>
    <definedName name="nint1p" localSheetId="1">#REF!</definedName>
    <definedName name="nint1p" localSheetId="2">#REF!</definedName>
    <definedName name="nint1p">#REF!</definedName>
    <definedName name="nintnc1p" localSheetId="1">#REF!</definedName>
    <definedName name="nintnc1p" localSheetId="2">#REF!</definedName>
    <definedName name="nintnc1p">#REF!</definedName>
    <definedName name="nintvl1p" localSheetId="1">#REF!</definedName>
    <definedName name="nintvl1p" localSheetId="2">#REF!</definedName>
    <definedName name="nintvl1p">#REF!</definedName>
    <definedName name="ninvl3p" localSheetId="1">#REF!</definedName>
    <definedName name="ninvl3p" localSheetId="2">#REF!</definedName>
    <definedName name="ninvl3p">#REF!</definedName>
    <definedName name="nl" localSheetId="1">#REF!</definedName>
    <definedName name="nl" localSheetId="2">#REF!</definedName>
    <definedName name="nl">#REF!</definedName>
    <definedName name="nl1p" localSheetId="1">#REF!</definedName>
    <definedName name="nl1p" localSheetId="2">#REF!</definedName>
    <definedName name="nl1p">#REF!</definedName>
    <definedName name="nl3p" localSheetId="1">#REF!</definedName>
    <definedName name="nl3p" localSheetId="2">#REF!</definedName>
    <definedName name="nl3p">#REF!</definedName>
    <definedName name="nlnc3p" localSheetId="1">#REF!</definedName>
    <definedName name="nlnc3p" localSheetId="2">#REF!</definedName>
    <definedName name="nlnc3p">#REF!</definedName>
    <definedName name="nlnc3pha" localSheetId="1">#REF!</definedName>
    <definedName name="nlnc3pha" localSheetId="2">#REF!</definedName>
    <definedName name="nlnc3pha">#REF!</definedName>
    <definedName name="NLTK1p" localSheetId="1">#REF!</definedName>
    <definedName name="NLTK1p" localSheetId="2">#REF!</definedName>
    <definedName name="NLTK1p">#REF!</definedName>
    <definedName name="nlvl3p" localSheetId="1">#REF!</definedName>
    <definedName name="nlvl3p" localSheetId="2">#REF!</definedName>
    <definedName name="nlvl3p">#REF!</definedName>
    <definedName name="nn" localSheetId="1">#REF!</definedName>
    <definedName name="nn" localSheetId="2">#REF!</definedName>
    <definedName name="nn">#REF!</definedName>
    <definedName name="nn1p" localSheetId="1">#REF!</definedName>
    <definedName name="nn1p" localSheetId="2">#REF!</definedName>
    <definedName name="nn1p">#REF!</definedName>
    <definedName name="nn3p" localSheetId="1">#REF!</definedName>
    <definedName name="nn3p" localSheetId="2">#REF!</definedName>
    <definedName name="nn3p">#REF!</definedName>
    <definedName name="nnnc3p" localSheetId="1">#REF!</definedName>
    <definedName name="nnnc3p" localSheetId="2">#REF!</definedName>
    <definedName name="nnnc3p">#REF!</definedName>
    <definedName name="nnvl3p" localSheetId="1">#REF!</definedName>
    <definedName name="nnvl3p" localSheetId="2">#REF!</definedName>
    <definedName name="nnvl3p">#REF!</definedName>
    <definedName name="No" localSheetId="1">#REF!</definedName>
    <definedName name="No" localSheetId="2">#REF!</definedName>
    <definedName name="No">#REF!</definedName>
    <definedName name="phu_luc_vua" localSheetId="1">#REF!</definedName>
    <definedName name="phu_luc_vua" localSheetId="2">#REF!</definedName>
    <definedName name="phu_luc_vua">#REF!</definedName>
    <definedName name="PK" localSheetId="1">#REF!</definedName>
    <definedName name="PK" localSheetId="2">#REF!</definedName>
    <definedName name="PK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Area" localSheetId="0">'TTr UBND-CC'!$A$1:$R$38</definedName>
    <definedName name="_xlnm.Print_Area" localSheetId="1">'TTr UBND-VC'!$A$1:$X$74</definedName>
    <definedName name="_xlnm.Print_Area" localSheetId="2">'TTr-UBND-HD68'!$A$1:$F$42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'TTr UBND-CC'!$4:$5</definedName>
    <definedName name="_xlnm.Print_Titles" localSheetId="1">'TTr UBND-VC'!$4:$6</definedName>
    <definedName name="_xlnm.Print_Titles" localSheetId="2">'TTr-UBND-HD68'!$4:$6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 localSheetId="2">#REF!</definedName>
    <definedName name="PRINTA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PT_A1" localSheetId="1">#REF!</definedName>
    <definedName name="PT_A1" localSheetId="2">#REF!</definedName>
    <definedName name="PT_A1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pvd" localSheetId="1">#REF!</definedName>
    <definedName name="pvd" localSheetId="2">#REF!</definedName>
    <definedName name="pvd">#REF!</definedName>
    <definedName name="ra11p" localSheetId="1">#REF!</definedName>
    <definedName name="ra11p" localSheetId="2">#REF!</definedName>
    <definedName name="ra11p">#REF!</definedName>
    <definedName name="ra13p" localSheetId="1">#REF!</definedName>
    <definedName name="ra13p" localSheetId="2">#REF!</definedName>
    <definedName name="ra13p">#REF!</definedName>
    <definedName name="RECOUT" localSheetId="1">#N/A</definedName>
    <definedName name="RECOUT" localSheetId="2">#N/A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sand" localSheetId="1">#REF!</definedName>
    <definedName name="sand" localSheetId="2">#REF!</definedName>
    <definedName name="sand">#REF!</definedName>
    <definedName name="SCH" localSheetId="1">#REF!</definedName>
    <definedName name="SCH" localSheetId="2">#REF!</definedName>
    <definedName name="SCH">#REF!</definedName>
    <definedName name="SDMONG" localSheetId="1">#REF!</definedName>
    <definedName name="SDMONG" localSheetId="2">#REF!</definedName>
    <definedName name="SDMONG">#REF!</definedName>
    <definedName name="seconde" localSheetId="1" hidden="1">{"'Sheet1'!$L$16"}</definedName>
    <definedName name="seconde" localSheetId="2" hidden="1">{"'Sheet1'!$L$16"}</definedName>
    <definedName name="seconde" hidden="1">{"'Sheet1'!$L$16"}</definedName>
    <definedName name="SIZE" localSheetId="1">#REF!</definedName>
    <definedName name="SIZE" localSheetId="2">#REF!</definedName>
    <definedName name="SIZE">#REF!</definedName>
    <definedName name="SL_CRD" localSheetId="1">#REF!</definedName>
    <definedName name="SL_CRD" localSheetId="2">#REF!</definedName>
    <definedName name="SL_CRD">#REF!</definedName>
    <definedName name="SL_CRS" localSheetId="1">#REF!</definedName>
    <definedName name="SL_CRS" localSheetId="2">#REF!</definedName>
    <definedName name="SL_CRS">#REF!</definedName>
    <definedName name="SL_CS" localSheetId="1">#REF!</definedName>
    <definedName name="SL_CS" localSheetId="2">#REF!</definedName>
    <definedName name="SL_CS">#REF!</definedName>
    <definedName name="SL_DD" localSheetId="1">#REF!</definedName>
    <definedName name="SL_DD" localSheetId="2">#REF!</definedName>
    <definedName name="SL_DD">#REF!</definedName>
    <definedName name="soc3p" localSheetId="1">#REF!</definedName>
    <definedName name="soc3p" localSheetId="2">#REF!</definedName>
    <definedName name="soc3p">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" localSheetId="1">#REF!</definedName>
    <definedName name="start" localSheetId="2">#REF!</definedName>
    <definedName name="start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b" localSheetId="1">#REF!</definedName>
    <definedName name="sub" localSheetId="2">#REF!</definedName>
    <definedName name="sub">#REF!</definedName>
    <definedName name="SUMITOMO" localSheetId="1">#REF!</definedName>
    <definedName name="SUMITOMO" localSheetId="2">#REF!</definedName>
    <definedName name="SUMITOMO">#REF!</definedName>
    <definedName name="SUMITOMO_GT" localSheetId="1">#REF!</definedName>
    <definedName name="SUMITOMO_GT" localSheetId="2">#REF!</definedName>
    <definedName name="SUMITOMO_GT">#REF!</definedName>
    <definedName name="SUMMARY" localSheetId="1">#REF!</definedName>
    <definedName name="SUMMARY" localSheetId="2">#REF!</definedName>
    <definedName name="SUMMARY">#REF!</definedName>
    <definedName name="sur" localSheetId="1">#REF!</definedName>
    <definedName name="sur" localSheetId="2">#REF!</definedName>
    <definedName name="sur">#REF!</definedName>
    <definedName name="T" localSheetId="1">#REF!</definedName>
    <definedName name="T" localSheetId="2">#REF!</definedName>
    <definedName name="t101p" localSheetId="1">#REF!</definedName>
    <definedName name="t101p" localSheetId="2">#REF!</definedName>
    <definedName name="t101p">#REF!</definedName>
    <definedName name="t103p" localSheetId="1">#REF!</definedName>
    <definedName name="t103p" localSheetId="2">#REF!</definedName>
    <definedName name="t103p">#REF!</definedName>
    <definedName name="t10nc1p" localSheetId="1">#REF!</definedName>
    <definedName name="t10nc1p" localSheetId="2">#REF!</definedName>
    <definedName name="t10nc1p">#REF!</definedName>
    <definedName name="t10vl1p" localSheetId="1">#REF!</definedName>
    <definedName name="t10vl1p" localSheetId="2">#REF!</definedName>
    <definedName name="t10vl1p">#REF!</definedName>
    <definedName name="t121p" localSheetId="1">#REF!</definedName>
    <definedName name="t121p" localSheetId="2">#REF!</definedName>
    <definedName name="t121p">#REF!</definedName>
    <definedName name="t123p" localSheetId="1">#REF!</definedName>
    <definedName name="t123p" localSheetId="2">#REF!</definedName>
    <definedName name="t123p">#REF!</definedName>
    <definedName name="t141p" localSheetId="1">#REF!</definedName>
    <definedName name="t141p" localSheetId="2">#REF!</definedName>
    <definedName name="t141p">#REF!</definedName>
    <definedName name="t143p" localSheetId="1">#REF!</definedName>
    <definedName name="t143p" localSheetId="2">#REF!</definedName>
    <definedName name="t143p">#REF!</definedName>
    <definedName name="t14nc3p" localSheetId="1">#REF!</definedName>
    <definedName name="t14nc3p" localSheetId="2">#REF!</definedName>
    <definedName name="t14nc3p">#REF!</definedName>
    <definedName name="t14vl3p" localSheetId="1">#REF!</definedName>
    <definedName name="t14vl3p" localSheetId="2">#REF!</definedName>
    <definedName name="t14vl3p">#REF!</definedName>
    <definedName name="TaxTV">10%</definedName>
    <definedName name="TaxXL">5%</definedName>
    <definedName name="tbtram" localSheetId="1">#REF!</definedName>
    <definedName name="tbtram" localSheetId="2">#REF!</definedName>
    <definedName name="tbtram">#REF!</definedName>
    <definedName name="TC" localSheetId="1">#REF!</definedName>
    <definedName name="TC" localSheetId="2">#REF!</definedName>
    <definedName name="TC">#REF!</definedName>
    <definedName name="TC_NHANH1" localSheetId="1">#REF!</definedName>
    <definedName name="TC_NHANH1" localSheetId="2">#REF!</definedName>
    <definedName name="TC_NHANH1">#REF!</definedName>
    <definedName name="td1p" localSheetId="1">#REF!</definedName>
    <definedName name="td1p" localSheetId="2">#REF!</definedName>
    <definedName name="td1p">#REF!</definedName>
    <definedName name="td3p" localSheetId="1">#REF!</definedName>
    <definedName name="td3p" localSheetId="2">#REF!</definedName>
    <definedName name="td3p">#REF!</definedName>
    <definedName name="tdnc1p" localSheetId="1">#REF!</definedName>
    <definedName name="tdnc1p" localSheetId="2">#REF!</definedName>
    <definedName name="tdnc1p">#REF!</definedName>
    <definedName name="tdtr2cnc" localSheetId="1">#REF!</definedName>
    <definedName name="tdtr2cnc" localSheetId="2">#REF!</definedName>
    <definedName name="tdtr2cnc">#REF!</definedName>
    <definedName name="tdtr2cvl" localSheetId="1">#REF!</definedName>
    <definedName name="tdtr2cvl" localSheetId="2">#REF!</definedName>
    <definedName name="tdtr2cvl">#REF!</definedName>
    <definedName name="tdvl1p" localSheetId="1">#REF!</definedName>
    <definedName name="tdvl1p" localSheetId="2">#REF!</definedName>
    <definedName name="tdvl1p">#REF!</definedName>
    <definedName name="Thang_Long" localSheetId="1">#REF!</definedName>
    <definedName name="Thang_Long" localSheetId="2">#REF!</definedName>
    <definedName name="Thang_Long">#REF!</definedName>
    <definedName name="Thang_Long_GT" localSheetId="1">#REF!</definedName>
    <definedName name="Thang_Long_GT" localSheetId="2">#REF!</definedName>
    <definedName name="Thang_Long_GT">#REF!</definedName>
    <definedName name="Thanh_CT" localSheetId="1">#REF!</definedName>
    <definedName name="Thanh_CT" localSheetId="2">#REF!</definedName>
    <definedName name="Thanh_CT">#REF!</definedName>
    <definedName name="THDT_CT_XOM_NOI" localSheetId="1">#REF!</definedName>
    <definedName name="THDT_CT_XOM_NOI" localSheetId="2">#REF!</definedName>
    <definedName name="THDT_CT_XOM_NOI">#REF!</definedName>
    <definedName name="THDT_HT_DAO_THUONG" localSheetId="1">#REF!</definedName>
    <definedName name="THDT_HT_DAO_THUONG" localSheetId="2">#REF!</definedName>
    <definedName name="THDT_HT_DAO_THUONG">#REF!</definedName>
    <definedName name="THDT_HT_XOM_NOI" localSheetId="1">#REF!</definedName>
    <definedName name="THDT_HT_XOM_NOI" localSheetId="2">#REF!</definedName>
    <definedName name="THDT_HT_XOM_NOI">#REF!</definedName>
    <definedName name="THDT_NPP_XOM_NOI" localSheetId="1">#REF!</definedName>
    <definedName name="THDT_NPP_XOM_NOI" localSheetId="2">#REF!</definedName>
    <definedName name="THDT_NPP_XOM_NOI">#REF!</definedName>
    <definedName name="THDT_TBA_XOM_NOI" localSheetId="1">#REF!</definedName>
    <definedName name="THDT_TBA_XOM_NOI" localSheetId="2">#REF!</definedName>
    <definedName name="THDT_TBA_XOM_NOI">#REF!</definedName>
    <definedName name="THEP_D32" localSheetId="1">#REF!</definedName>
    <definedName name="THEP_D32" localSheetId="2">#REF!</definedName>
    <definedName name="THEP_D32">#REF!</definedName>
    <definedName name="THGO1pnc" localSheetId="1">#REF!</definedName>
    <definedName name="THGO1pnc" localSheetId="2">#REF!</definedName>
    <definedName name="THGO1pnc">#REF!</definedName>
    <definedName name="thht" localSheetId="1">#REF!</definedName>
    <definedName name="thht" localSheetId="2">#REF!</definedName>
    <definedName name="thht">#REF!</definedName>
    <definedName name="thkp3" localSheetId="1">#REF!</definedName>
    <definedName name="thkp3" localSheetId="2">#REF!</definedName>
    <definedName name="thkp3">#REF!</definedName>
    <definedName name="thtt" localSheetId="1">#REF!</definedName>
    <definedName name="thtt" localSheetId="2">#REF!</definedName>
    <definedName name="thtt">#REF!</definedName>
    <definedName name="Tien" localSheetId="1">#REF!</definedName>
    <definedName name="Tien" localSheetId="2">#REF!</definedName>
    <definedName name="Tien">#REF!</definedName>
    <definedName name="TITAN" localSheetId="1">#REF!</definedName>
    <definedName name="TITAN" localSheetId="2">#REF!</definedName>
    <definedName name="TITAN">#REF!</definedName>
    <definedName name="TLAC120" localSheetId="1">#REF!</definedName>
    <definedName name="TLAC120" localSheetId="2">#REF!</definedName>
    <definedName name="TLAC120">#REF!</definedName>
    <definedName name="TLAC35" localSheetId="1">#REF!</definedName>
    <definedName name="TLAC35" localSheetId="2">#REF!</definedName>
    <definedName name="TLAC35">#REF!</definedName>
    <definedName name="TLAC50" localSheetId="1">#REF!</definedName>
    <definedName name="TLAC50" localSheetId="2">#REF!</definedName>
    <definedName name="TLAC50">#REF!</definedName>
    <definedName name="TLAC70" localSheetId="1">#REF!</definedName>
    <definedName name="TLAC70" localSheetId="2">#REF!</definedName>
    <definedName name="TLAC70">#REF!</definedName>
    <definedName name="TLAC95" localSheetId="1">#REF!</definedName>
    <definedName name="TLAC95" localSheetId="2">#REF!</definedName>
    <definedName name="TLAC95">#REF!</definedName>
    <definedName name="Tle" localSheetId="1">#REF!</definedName>
    <definedName name="Tle" localSheetId="2">#REF!</definedName>
    <definedName name="Tle">#REF!</definedName>
    <definedName name="TPLRP" localSheetId="1">#REF!</definedName>
    <definedName name="TPLRP" localSheetId="2">#REF!</definedName>
    <definedName name="TPLRP">#REF!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DE2" localSheetId="1">#REF!</definedName>
    <definedName name="TRADE2" localSheetId="2">#REF!</definedName>
    <definedName name="TRADE2">#REF!</definedName>
    <definedName name="Trô_P1" localSheetId="1">#REF!</definedName>
    <definedName name="Trô_P1" localSheetId="2">#REF!</definedName>
    <definedName name="Trô_P1">#REF!</definedName>
    <definedName name="Trô_P10" localSheetId="1">#REF!</definedName>
    <definedName name="Trô_P10" localSheetId="2">#REF!</definedName>
    <definedName name="Trô_P10">#REF!</definedName>
    <definedName name="Trô_P11" localSheetId="1">#REF!</definedName>
    <definedName name="Trô_P11" localSheetId="2">#REF!</definedName>
    <definedName name="Trô_P11">#REF!</definedName>
    <definedName name="Trô_P2" localSheetId="1">#REF!</definedName>
    <definedName name="Trô_P2" localSheetId="2">#REF!</definedName>
    <definedName name="Trô_P2">#REF!</definedName>
    <definedName name="Trô_P3" localSheetId="1">#REF!</definedName>
    <definedName name="Trô_P3" localSheetId="2">#REF!</definedName>
    <definedName name="Trô_P3">#REF!</definedName>
    <definedName name="Trô_P4" localSheetId="1">#REF!</definedName>
    <definedName name="Trô_P4" localSheetId="2">#REF!</definedName>
    <definedName name="Trô_P4">#REF!</definedName>
    <definedName name="Trô_P5" localSheetId="1">#REF!</definedName>
    <definedName name="Trô_P5" localSheetId="2">#REF!</definedName>
    <definedName name="Trô_P5">#REF!</definedName>
    <definedName name="Trô_P6" localSheetId="1">#REF!</definedName>
    <definedName name="Trô_P6" localSheetId="2">#REF!</definedName>
    <definedName name="Trô_P6">#REF!</definedName>
    <definedName name="Trô_P7" localSheetId="1">#REF!</definedName>
    <definedName name="Trô_P7" localSheetId="2">#REF!</definedName>
    <definedName name="Trô_P7">#REF!</definedName>
    <definedName name="Trô_P8" localSheetId="1">#REF!</definedName>
    <definedName name="Trô_P8" localSheetId="2">#REF!</definedName>
    <definedName name="Trô_P8">#REF!</definedName>
    <definedName name="Trô_P9" localSheetId="1">#REF!</definedName>
    <definedName name="Trô_P9" localSheetId="2">#REF!</definedName>
    <definedName name="Trô_P9">#REF!</definedName>
    <definedName name="TT_1P" localSheetId="1">#REF!</definedName>
    <definedName name="TT_1P" localSheetId="2">#REF!</definedName>
    <definedName name="TT_1P">#REF!</definedName>
    <definedName name="TT_3p" localSheetId="1">#REF!</definedName>
    <definedName name="TT_3p" localSheetId="2">#REF!</definedName>
    <definedName name="TT_3p">#REF!</definedName>
    <definedName name="tthi" localSheetId="1">#REF!</definedName>
    <definedName name="tthi" localSheetId="2">#REF!</definedName>
    <definedName name="tthi">#REF!</definedName>
    <definedName name="ttronmk" localSheetId="1">#REF!</definedName>
    <definedName name="ttronmk" localSheetId="2">#REF!</definedName>
    <definedName name="ttronmk">#REF!</definedName>
    <definedName name="Tuong_dau_HD" localSheetId="1">#REF!</definedName>
    <definedName name="Tuong_dau_HD" localSheetId="2">#REF!</definedName>
    <definedName name="Tuong_dau_HD">#REF!</definedName>
    <definedName name="tv75nc" localSheetId="1">#REF!</definedName>
    <definedName name="tv75nc" localSheetId="2">#REF!</definedName>
    <definedName name="tv75nc">#REF!</definedName>
    <definedName name="tv75vl" localSheetId="1">#REF!</definedName>
    <definedName name="tv75vl" localSheetId="2">#REF!</definedName>
    <definedName name="tv75vl">#REF!</definedName>
    <definedName name="ty_le" localSheetId="1">#REF!</definedName>
    <definedName name="ty_le" localSheetId="2">#REF!</definedName>
    <definedName name="ty_le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VCHT" localSheetId="1">#REF!</definedName>
    <definedName name="VCHT" localSheetId="2">#REF!</definedName>
    <definedName name="VCHT">#REF!</definedName>
    <definedName name="VCTT" localSheetId="1">#REF!</definedName>
    <definedName name="VCTT" localSheetId="2">#REF!</definedName>
    <definedName name="VCTT">#REF!</definedName>
    <definedName name="vd3p" localSheetId="1">#REF!</definedName>
    <definedName name="vd3p" localSheetId="2">#REF!</definedName>
    <definedName name="vd3p">#REF!</definedName>
    <definedName name="vl1p" localSheetId="1">#REF!</definedName>
    <definedName name="vl1p" localSheetId="2">#REF!</definedName>
    <definedName name="vl1p">#REF!</definedName>
    <definedName name="vl3p" localSheetId="1">#REF!</definedName>
    <definedName name="vl3p" localSheetId="2">#REF!</definedName>
    <definedName name="vl3p">#REF!</definedName>
    <definedName name="vldn400" localSheetId="1">#REF!</definedName>
    <definedName name="vldn400" localSheetId="2">#REF!</definedName>
    <definedName name="vldn400">#REF!</definedName>
    <definedName name="vldn600" localSheetId="1">#REF!</definedName>
    <definedName name="vldn600" localSheetId="2">#REF!</definedName>
    <definedName name="vldn600">#REF!</definedName>
    <definedName name="vltram" localSheetId="1">#REF!</definedName>
    <definedName name="vltram" localSheetId="2">#REF!</definedName>
    <definedName name="vltram">#REF!</definedName>
    <definedName name="vr3p" localSheetId="1">#REF!</definedName>
    <definedName name="vr3p" localSheetId="2">#REF!</definedName>
    <definedName name="vr3p">#REF!</definedName>
    <definedName name="W" localSheetId="1">#REF!</definedName>
    <definedName name="W" localSheetId="2">#REF!</definedName>
    <definedName name="W">#REF!</definedName>
    <definedName name="wrn.chi._.tiÆt." localSheetId="1" hidden="1">{#N/A,#N/A,FALSE,"Chi ti?t"}</definedName>
    <definedName name="wrn.chi._.tiÆt." localSheetId="2" hidden="1">{#N/A,#N/A,FALSE,"Chi ti?t"}</definedName>
    <definedName name="wrn.chi._.tiÆt." hidden="1">{#N/A,#N/A,FALSE,"Chi ti?t"}</definedName>
    <definedName name="x" localSheetId="1">#REF!</definedName>
    <definedName name="x" localSheetId="2">#REF!</definedName>
    <definedName name="X">#REF!</definedName>
    <definedName name="x1pind" localSheetId="1">#REF!</definedName>
    <definedName name="x1pind" localSheetId="2">#REF!</definedName>
    <definedName name="x1pind">#REF!</definedName>
    <definedName name="x1ping" localSheetId="1">#REF!</definedName>
    <definedName name="x1ping" localSheetId="2">#REF!</definedName>
    <definedName name="x1ping">#REF!</definedName>
    <definedName name="x1pint" localSheetId="1">#REF!</definedName>
    <definedName name="x1pint" localSheetId="2">#REF!</definedName>
    <definedName name="x1pint">#REF!</definedName>
    <definedName name="XCCT">0.5</definedName>
    <definedName name="xfco" localSheetId="1">#REF!</definedName>
    <definedName name="xfco" localSheetId="2">#REF!</definedName>
    <definedName name="xfco">#REF!</definedName>
    <definedName name="xfco3p" localSheetId="1">#REF!</definedName>
    <definedName name="xfco3p" localSheetId="2">#REF!</definedName>
    <definedName name="xfco3p">#REF!</definedName>
    <definedName name="xfcotnc" localSheetId="1">#REF!</definedName>
    <definedName name="xfcotnc" localSheetId="2">#REF!</definedName>
    <definedName name="xfcotnc">#REF!</definedName>
    <definedName name="xfcotvl" localSheetId="1">#REF!</definedName>
    <definedName name="xfcotvl" localSheetId="2">#REF!</definedName>
    <definedName name="xfcotvl">#REF!</definedName>
    <definedName name="xh" localSheetId="1">#REF!</definedName>
    <definedName name="xh" localSheetId="2">#REF!</definedName>
    <definedName name="xh">#REF!</definedName>
    <definedName name="xhn" localSheetId="1">#REF!</definedName>
    <definedName name="xhn" localSheetId="2">#REF!</definedName>
    <definedName name="xhn">#REF!</definedName>
    <definedName name="xig" localSheetId="1">#REF!</definedName>
    <definedName name="xig" localSheetId="2">#REF!</definedName>
    <definedName name="xig">#REF!</definedName>
    <definedName name="xig1" localSheetId="1">#REF!</definedName>
    <definedName name="xig1" localSheetId="2">#REF!</definedName>
    <definedName name="xig1">#REF!</definedName>
    <definedName name="xig1p" localSheetId="1">#REF!</definedName>
    <definedName name="xig1p" localSheetId="2">#REF!</definedName>
    <definedName name="xig1p">#REF!</definedName>
    <definedName name="xig3p" localSheetId="1">#REF!</definedName>
    <definedName name="xig3p" localSheetId="2">#REF!</definedName>
    <definedName name="xig3p">#REF!</definedName>
    <definedName name="xignc3p" localSheetId="1">#REF!</definedName>
    <definedName name="xignc3p" localSheetId="2">#REF!</definedName>
    <definedName name="xignc3p">#REF!</definedName>
    <definedName name="xigvl3p" localSheetId="1">#REF!</definedName>
    <definedName name="xigvl3p" localSheetId="2">#REF!</definedName>
    <definedName name="xigvl3p">#REF!</definedName>
    <definedName name="xin" localSheetId="1">#REF!</definedName>
    <definedName name="xin" localSheetId="2">#REF!</definedName>
    <definedName name="xin">#REF!</definedName>
    <definedName name="xin190" localSheetId="1">#REF!</definedName>
    <definedName name="xin190" localSheetId="2">#REF!</definedName>
    <definedName name="xin190">#REF!</definedName>
    <definedName name="xin1903p" localSheetId="1">#REF!</definedName>
    <definedName name="xin1903p" localSheetId="2">#REF!</definedName>
    <definedName name="xin1903p">#REF!</definedName>
    <definedName name="xin2903p" localSheetId="1">#REF!</definedName>
    <definedName name="xin2903p" localSheetId="2">#REF!</definedName>
    <definedName name="xin2903p">#REF!</definedName>
    <definedName name="xin290nc3p" localSheetId="1">#REF!</definedName>
    <definedName name="xin290nc3p" localSheetId="2">#REF!</definedName>
    <definedName name="xin290nc3p">#REF!</definedName>
    <definedName name="xin290vl3p" localSheetId="1">#REF!</definedName>
    <definedName name="xin290vl3p" localSheetId="2">#REF!</definedName>
    <definedName name="xin290vl3p">#REF!</definedName>
    <definedName name="xin3p" localSheetId="1">#REF!</definedName>
    <definedName name="xin3p" localSheetId="2">#REF!</definedName>
    <definedName name="xin3p">#REF!</definedName>
    <definedName name="xind" localSheetId="1">#REF!</definedName>
    <definedName name="xind" localSheetId="2">#REF!</definedName>
    <definedName name="xind">#REF!</definedName>
    <definedName name="xind1p" localSheetId="1">#REF!</definedName>
    <definedName name="xind1p" localSheetId="2">#REF!</definedName>
    <definedName name="xind1p">#REF!</definedName>
    <definedName name="xind3p" localSheetId="1">#REF!</definedName>
    <definedName name="xind3p" localSheetId="2">#REF!</definedName>
    <definedName name="xind3p">#REF!</definedName>
    <definedName name="xindnc1p" localSheetId="1">#REF!</definedName>
    <definedName name="xindnc1p" localSheetId="2">#REF!</definedName>
    <definedName name="xindnc1p">#REF!</definedName>
    <definedName name="xindvl1p" localSheetId="1">#REF!</definedName>
    <definedName name="xindvl1p" localSheetId="2">#REF!</definedName>
    <definedName name="xindvl1p">#REF!</definedName>
    <definedName name="xing1p" localSheetId="1">#REF!</definedName>
    <definedName name="xing1p" localSheetId="2">#REF!</definedName>
    <definedName name="xing1p">#REF!</definedName>
    <definedName name="xingnc1p" localSheetId="1">#REF!</definedName>
    <definedName name="xingnc1p" localSheetId="2">#REF!</definedName>
    <definedName name="xingnc1p">#REF!</definedName>
    <definedName name="xingvl1p" localSheetId="1">#REF!</definedName>
    <definedName name="xingvl1p" localSheetId="2">#REF!</definedName>
    <definedName name="xingvl1p">#REF!</definedName>
    <definedName name="xinnc3p" localSheetId="1">#REF!</definedName>
    <definedName name="xinnc3p" localSheetId="2">#REF!</definedName>
    <definedName name="xinnc3p">#REF!</definedName>
    <definedName name="xint1p" localSheetId="1">#REF!</definedName>
    <definedName name="xint1p" localSheetId="2">#REF!</definedName>
    <definedName name="xint1p">#REF!</definedName>
    <definedName name="xinvl3p" localSheetId="1">#REF!</definedName>
    <definedName name="xinvl3p" localSheetId="2">#REF!</definedName>
    <definedName name="xinvl3p">#REF!</definedName>
    <definedName name="xit" localSheetId="1">#REF!</definedName>
    <definedName name="xit" localSheetId="2">#REF!</definedName>
    <definedName name="xit">#REF!</definedName>
    <definedName name="xit1" localSheetId="1">#REF!</definedName>
    <definedName name="xit1" localSheetId="2">#REF!</definedName>
    <definedName name="xit1">#REF!</definedName>
    <definedName name="xit1p" localSheetId="1">#REF!</definedName>
    <definedName name="xit1p" localSheetId="2">#REF!</definedName>
    <definedName name="xit1p">#REF!</definedName>
    <definedName name="xit2nc3p" localSheetId="1">#REF!</definedName>
    <definedName name="xit2nc3p" localSheetId="2">#REF!</definedName>
    <definedName name="xit2nc3p">#REF!</definedName>
    <definedName name="xit2vl3p" localSheetId="1">#REF!</definedName>
    <definedName name="xit2vl3p" localSheetId="2">#REF!</definedName>
    <definedName name="xit2vl3p">#REF!</definedName>
    <definedName name="xit3p" localSheetId="1">#REF!</definedName>
    <definedName name="xit3p" localSheetId="2">#REF!</definedName>
    <definedName name="xit3p">#REF!</definedName>
    <definedName name="xitnc3p" localSheetId="1">#REF!</definedName>
    <definedName name="xitnc3p" localSheetId="2">#REF!</definedName>
    <definedName name="xitnc3p">#REF!</definedName>
    <definedName name="xitvl3p" localSheetId="1">#REF!</definedName>
    <definedName name="xitvl3p" localSheetId="2">#REF!</definedName>
    <definedName name="xitvl3p">#REF!</definedName>
    <definedName name="xn" localSheetId="1">#REF!</definedName>
    <definedName name="xn" localSheetId="2">#REF!</definedName>
    <definedName name="xn">#REF!</definedName>
    <definedName name="Z" localSheetId="1">#REF!</definedName>
    <definedName name="Z" localSheetId="2">#REF!</definedName>
    <definedName name="Z">#REF!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<sst xmlns="http://schemas.openxmlformats.org/spreadsheetml/2006/main" count="209" uniqueCount="130">
  <si>
    <t>Số TT</t>
  </si>
  <si>
    <t>A</t>
  </si>
  <si>
    <t>I</t>
  </si>
  <si>
    <t>Sở Giáo dục và Đào tạo</t>
  </si>
  <si>
    <t>II</t>
  </si>
  <si>
    <t>III</t>
  </si>
  <si>
    <t>Trường Cao đẳng nghề</t>
  </si>
  <si>
    <t>IV</t>
  </si>
  <si>
    <t>Sở Y tế</t>
  </si>
  <si>
    <t>V</t>
  </si>
  <si>
    <t>Sở Văn hóa - Thể thao và Du lịch</t>
  </si>
  <si>
    <t>VI</t>
  </si>
  <si>
    <t>VII</t>
  </si>
  <si>
    <t>Sở Nông nghiệp - PTNT</t>
  </si>
  <si>
    <t>VIII</t>
  </si>
  <si>
    <t>Sở Giao thông Vận tải</t>
  </si>
  <si>
    <t>IX</t>
  </si>
  <si>
    <t>Sở Lao động - TBXH</t>
  </si>
  <si>
    <t>Sở Tư pháp</t>
  </si>
  <si>
    <t>Sở Công Thương</t>
  </si>
  <si>
    <t>Văn phòng UBND tỉnh</t>
  </si>
  <si>
    <t>Sở Tài nguyên và Môi trường</t>
  </si>
  <si>
    <t>Sở Xây dựng</t>
  </si>
  <si>
    <t>Sở Thông tin và Truyền thông (TT CNTT - TT)</t>
  </si>
  <si>
    <t>Hội Chữ thập đỏ</t>
  </si>
  <si>
    <t>Ban QLDA Di dân tái định cư Thủy điện Sơn La tỉnh Điện Biên</t>
  </si>
  <si>
    <t xml:space="preserve">Sở Khoa học và Công nghệ </t>
  </si>
  <si>
    <t>Hội Khuyến học</t>
  </si>
  <si>
    <t>Hội Luật gia tỉnh</t>
  </si>
  <si>
    <t>Hội Đông y tỉnh Điện Biên</t>
  </si>
  <si>
    <t>Văn phòng Hội Nhà báo</t>
  </si>
  <si>
    <t>B</t>
  </si>
  <si>
    <t>CẤP HUYỆN</t>
  </si>
  <si>
    <t>Thành phố Điện Biên Phủ</t>
  </si>
  <si>
    <t>Sự nghiệp Giáo dục và Đào tạo</t>
  </si>
  <si>
    <t>Sự nghiệp khác</t>
  </si>
  <si>
    <t>Thị xã Mường Lay</t>
  </si>
  <si>
    <t>Huyện Điện Biên</t>
  </si>
  <si>
    <t>Huyện Điện Biên Đông</t>
  </si>
  <si>
    <t>Huyện Mường Chà</t>
  </si>
  <si>
    <t>Huyện Mường Nhé</t>
  </si>
  <si>
    <t>Huyện Tuần Giáo</t>
  </si>
  <si>
    <t>Huyện Tủa Chùa</t>
  </si>
  <si>
    <t>Huyện Mường Ảng</t>
  </si>
  <si>
    <t>Ban Đại diện Hội Người cao tuổi</t>
  </si>
  <si>
    <t>Huyện Nậm Pồ</t>
  </si>
  <si>
    <t>C</t>
  </si>
  <si>
    <t>Ghi chú</t>
  </si>
  <si>
    <t>SỰ NGHIỆP CẤP TỈNH</t>
  </si>
  <si>
    <t>D</t>
  </si>
  <si>
    <t>HỘI CÓ TÍNH CHẤT ĐẶC THÙ</t>
  </si>
  <si>
    <t>Sở Nội vụ (Chi cục Văn thư - Lưu trữ)</t>
  </si>
  <si>
    <t>SỐ LƯỢNG NGƯỜI LÀM VIỆC</t>
  </si>
  <si>
    <t>Số đã giao năm 2018</t>
  </si>
  <si>
    <t>HĐ LAO ĐỘNG 68</t>
  </si>
  <si>
    <t>CÔNG CHỨC</t>
  </si>
  <si>
    <t>Số sau giao bổ sung</t>
  </si>
  <si>
    <t>Số dự kiến giao bổ sung</t>
  </si>
  <si>
    <t>Nhu cầu bố trí HĐLĐ theo NĐ 68</t>
  </si>
  <si>
    <t>Dự kiến giao HĐLĐ theo NĐ 68</t>
  </si>
  <si>
    <t>SỐ TT</t>
  </si>
  <si>
    <t>Văn phòng HĐND tỉnh</t>
  </si>
  <si>
    <t>Thanh tra tỉnh</t>
  </si>
  <si>
    <t>Sở Ngoại vụ</t>
  </si>
  <si>
    <t>Sở Tài chính</t>
  </si>
  <si>
    <t>TỔNG CỘNG (A+B+C)</t>
  </si>
  <si>
    <t xml:space="preserve">Sở Kế hoạch và Đầu tư </t>
  </si>
  <si>
    <t xml:space="preserve">Sở Thông tin và Truyền thông </t>
  </si>
  <si>
    <t>Sở Nội vụ</t>
  </si>
  <si>
    <t>Tên cơ quan, đơn vị</t>
  </si>
  <si>
    <t>Liên hiệp các Hội Khoa học và Kỹ thuật</t>
  </si>
  <si>
    <t xml:space="preserve">Ban QLDA các công trình Giao thông </t>
  </si>
  <si>
    <t>Ban QLDA các công trình DD&amp;CN</t>
  </si>
  <si>
    <t>Ban QLDA các công trình NN&amp;PTNT</t>
  </si>
  <si>
    <t>Trường Cao đẳng Kinh tế - Kỹ thuật ĐB</t>
  </si>
  <si>
    <t xml:space="preserve"> CẤP TỈNH</t>
  </si>
  <si>
    <t>Số nghỉ hưu, TGBC 2018</t>
  </si>
  <si>
    <t>Biên chế chưa sử dụng</t>
  </si>
  <si>
    <t>Số đã giao năm 2015</t>
  </si>
  <si>
    <t>TỔNG CỘNG (A+B):</t>
  </si>
  <si>
    <t>Tỷ lệ sau cắt giảm (%)</t>
  </si>
  <si>
    <t>Số chưa thực hiện</t>
  </si>
  <si>
    <t>Bổ sung 2018</t>
  </si>
  <si>
    <t>Số giao 2015</t>
  </si>
  <si>
    <t>TỔNG CỘNG (A+B+C+D)</t>
  </si>
  <si>
    <t>Số đã cắt giảm 2018</t>
  </si>
  <si>
    <t>TÊN CƠ QUAN, ĐƠN VỊ</t>
  </si>
  <si>
    <t>GHI CHÚ</t>
  </si>
  <si>
    <t>TỔNG CỘNG (A+B)</t>
  </si>
  <si>
    <t>CẤP TỈNH</t>
  </si>
  <si>
    <t>Ban Dân tộc tỉnh</t>
  </si>
  <si>
    <t>Sở ngoại vụ</t>
  </si>
  <si>
    <t>Sở Tài Chính</t>
  </si>
  <si>
    <t>Trường Cao đẳng Kinh tế - Kỹ thuật Điện Biên</t>
  </si>
  <si>
    <t xml:space="preserve">CẮT GIẢM </t>
  </si>
  <si>
    <t>TỔNG CỘNG SỰ NGHIỆP TỰ CHỦ MỘT PHẦN, NSNN CHI TRẢ (A+B):</t>
  </si>
  <si>
    <t>GIAO NĂM 2020</t>
  </si>
  <si>
    <t>Hưu, thôi việc, chuyển CT 3 tháng cuối năm 2019</t>
  </si>
  <si>
    <t>Số giao năm 2020</t>
  </si>
  <si>
    <t>Số đã giao năm 2020</t>
  </si>
  <si>
    <t>Sở Kế hoạch và Đầu tư 
(Trung tâm Xúc tiến đầu tư)</t>
  </si>
  <si>
    <t>Nghỉ hưu năm 2021</t>
  </si>
  <si>
    <t>TGBC 2021</t>
  </si>
  <si>
    <t>Tỷ lệ cắt giảm biên chế 2015-2020 (%)</t>
  </si>
  <si>
    <t>Số đã thực hiện cắt giảm 2015-2020</t>
  </si>
  <si>
    <t>Nghỉ TGBC 2021</t>
  </si>
  <si>
    <t>Tỷ lệ sau cắt giảm 2021</t>
  </si>
  <si>
    <t>Tỷ lệ cắt giảm 2015-2020 đạt (%)</t>
  </si>
  <si>
    <t>Số đã cắt giảm 2015- 2020</t>
  </si>
  <si>
    <t>Nghỉ hưu, TGBC, Chuyển công tác, thôi việc năm 2020</t>
  </si>
  <si>
    <t>GIAO NĂM 2021</t>
  </si>
  <si>
    <t>Số cắt giảm 2021</t>
  </si>
  <si>
    <t>Giao năm 2021</t>
  </si>
  <si>
    <t>Cắt giảm 2021</t>
  </si>
  <si>
    <t>Giao 2021</t>
  </si>
  <si>
    <t>Hiện có 31/10/2020</t>
  </si>
  <si>
    <t>Số lượng cắt giảm 2016 - 2021</t>
  </si>
  <si>
    <t xml:space="preserve">TÊN ĐƠN VỊ </t>
  </si>
  <si>
    <t>Đài Phát thanh - Truyền hình tỉnh</t>
  </si>
  <si>
    <t>ĐƠN VỊ SỰ NGHIỆP TỰ CHỦ, TỰ ĐẢM BẢO CHI THƯỜNG XUYÊN</t>
  </si>
  <si>
    <t>PHỤ LỤC
GIAO BIÊN CHẾ CÔNG CHỨC CHO CÁC CƠ QUAN, TỔ CHỨC HÀNH CHÍNH NHÀ NƯỚC THUỘC TỈNH ĐIỆN BIÊN NĂM 2021</t>
  </si>
  <si>
    <t>Sở Nông nghiệp - Phát triển nông thôn</t>
  </si>
  <si>
    <t>Sở Lao động - Thương binh và Xã hội</t>
  </si>
  <si>
    <t>Hội Văn học Nghệ thuật</t>
  </si>
  <si>
    <t>Liên minh các Hợp tác xã</t>
  </si>
  <si>
    <t>PHỤ LỤC 2
 GIAO CHỈ TIÊU LAO ĐỘNG HỢP ĐỒNG  THEO NGHỊ ĐỊNH 68/2000/NĐ-CP TRONG CÁC CƠ QUAN HÀNH CHÍNH NHÀ NƯỚC, ĐƠN VỊ SỰ NGHIỆP CÔNG LẬP THUỘC TỈNH ĐIỆN BIÊN NĂM 2021</t>
  </si>
  <si>
    <t>PHỤ LỤC 1
GIAO SỐ LƯỢNG NGƯỜI LÀM VIỆC CHO CÁC ĐƠN VỊ SỰ NGHIỆP CÔNG LẬP; CÁC HỘI CÓ TÍNH CHẤT ĐẶC THÙ THUỘC TỈNH ĐIỆN BIÊN NĂM 2021</t>
  </si>
  <si>
    <t xml:space="preserve">(Kèm theo Nghị quyết số: 205/NQ-HĐND ngày        /12/2020 
của HĐND tỉnh Điện Biên)
</t>
  </si>
  <si>
    <t xml:space="preserve">(Kèm theo Nghị quyết số:  206/NQ-HĐND ngày          /12/2020 
của HĐND tỉnh Điện Biên)
</t>
  </si>
  <si>
    <t xml:space="preserve">(Kèm theo Nghị quyết số: 206/NQ-HĐND ngày        /12/2020 
của HĐND tỉnh Điện Biên)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</si>
</sst>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-* #,##0_-;\-* #,##0_-;_-* &quot;-&quot;_-;_-@_-"/>
    <numFmt numFmtId="176" formatCode="_ &quot;\&quot;* #,##0_ ;_ &quot;\&quot;* \-#,##0_ ;_ &quot;\&quot;* &quot;-&quot;_ ;_ @_ "/>
    <numFmt numFmtId="177" formatCode="_ &quot;\&quot;* #,##0.00_ ;_ &quot;\&quot;* \-#,##0.00_ ;_ &quot;\&quot;* &quot;-&quot;??_ ;_ @_ "/>
    <numFmt numFmtId="178" formatCode="_ * #,##0_ ;_ * \-#,##0_ ;_ * &quot;-&quot;_ ;_ @_ "/>
    <numFmt numFmtId="179" formatCode="_ * #,##0.00_ ;_ * \-#,##0.00_ ;_ * &quot;-&quot;??_ ;_ @_ "/>
    <numFmt numFmtId="180" formatCode="00##"/>
    <numFmt numFmtId="181" formatCode="_ * #,##0_)_£_ ;_ * \(#,##0\)_£_ ;_ * &quot;-&quot;_)_£_ ;_ @_ "/>
    <numFmt numFmtId="182" formatCode="#,##0.00\ &quot;F&quot;;[Red]\-#,##0.00\ &quot;F&quot;"/>
    <numFmt numFmtId="183" formatCode="_-* #,##0\ &quot;F&quot;_-;\-* #,##0\ &quot;F&quot;_-;_-* &quot;-&quot;\ &quot;F&quot;_-;_-@_-"/>
    <numFmt numFmtId="184" formatCode="#,##0\ &quot;F&quot;;[Red]\-#,##0\ &quot;F&quot;"/>
    <numFmt numFmtId="185" formatCode="#,##0.00\ &quot;F&quot;;\-#,##0.00\ &quot;F&quot;"/>
    <numFmt numFmtId="186" formatCode="#,##0\ &quot;DM&quot;;\-#,##0\ &quot;DM&quot;"/>
    <numFmt numFmtId="187" formatCode="0.000%"/>
    <numFmt numFmtId="188" formatCode="&quot;￥&quot;#,##0;&quot;￥&quot;\-#,##0"/>
    <numFmt numFmtId="189" formatCode="00.00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.##0"/>
    <numFmt numFmtId="198" formatCode="[$-409]h:mm:ss\ AM/PM"/>
    <numFmt numFmtId="199" formatCode="[$-409]dddd\,\ mmmm\ d\,\ yyyy"/>
  </numFmts>
  <fonts count="83">
    <font>
      <sz val="10"/>
      <name val="Arial"/>
      <family val="0"/>
    </font>
    <font>
      <sz val="14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12"/>
      <name val="µ¸¿òÃ¼"/>
      <family val="3"/>
    </font>
    <font>
      <sz val="10"/>
      <name val=".Vn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0"/>
      <name val="Arial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76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1" fillId="26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8" applyNumberFormat="0" applyFill="0" applyAlignment="0" applyProtection="0"/>
    <xf numFmtId="0" fontId="20" fillId="0" borderId="0" applyNumberFormat="0" applyFont="0" applyFill="0" applyAlignment="0">
      <protection/>
    </xf>
    <xf numFmtId="0" fontId="73" fillId="31" borderId="0" applyNumberFormat="0" applyBorder="0" applyAlignment="0" applyProtection="0"/>
    <xf numFmtId="181" fontId="21" fillId="0" borderId="0">
      <alignment/>
      <protection/>
    </xf>
    <xf numFmtId="0" fontId="2" fillId="0" borderId="0">
      <alignment/>
      <protection/>
    </xf>
    <xf numFmtId="0" fontId="0" fillId="32" borderId="9" applyNumberFormat="0" applyFont="0" applyAlignment="0" applyProtection="0"/>
    <xf numFmtId="0" fontId="74" fillId="27" borderId="10" applyNumberFormat="0" applyAlignment="0" applyProtection="0"/>
    <xf numFmtId="9" fontId="0" fillId="0" borderId="0" applyFont="0" applyFill="0" applyBorder="0" applyAlignment="0" applyProtection="0"/>
    <xf numFmtId="182" fontId="21" fillId="0" borderId="11">
      <alignment horizontal="right" vertical="center"/>
      <protection/>
    </xf>
    <xf numFmtId="183" fontId="21" fillId="0" borderId="11">
      <alignment horizontal="center"/>
      <protection/>
    </xf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184" fontId="21" fillId="0" borderId="0">
      <alignment/>
      <protection/>
    </xf>
    <xf numFmtId="185" fontId="21" fillId="0" borderId="13">
      <alignment/>
      <protection/>
    </xf>
    <xf numFmtId="0" fontId="77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>
      <alignment vertical="center"/>
      <protection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175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6" fontId="29" fillId="0" borderId="0" applyFont="0" applyFill="0" applyBorder="0" applyAlignment="0" applyProtection="0"/>
    <xf numFmtId="192" fontId="28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102" applyFont="1" applyFill="1" applyBorder="1" applyAlignment="1">
      <alignment horizontal="left" vertical="center"/>
      <protection/>
    </xf>
    <xf numFmtId="0" fontId="3" fillId="0" borderId="0" xfId="102" applyFont="1" applyFill="1" applyBorder="1" applyAlignment="1">
      <alignment horizontal="center" vertical="center"/>
      <protection/>
    </xf>
    <xf numFmtId="0" fontId="6" fillId="0" borderId="0" xfId="102" applyFont="1" applyFill="1" applyBorder="1" applyAlignment="1">
      <alignment horizontal="center" vertical="center"/>
      <protection/>
    </xf>
    <xf numFmtId="0" fontId="7" fillId="0" borderId="13" xfId="102" applyFont="1" applyFill="1" applyBorder="1" applyAlignment="1">
      <alignment horizontal="center" vertical="center"/>
      <protection/>
    </xf>
    <xf numFmtId="0" fontId="5" fillId="0" borderId="13" xfId="102" applyFont="1" applyFill="1" applyBorder="1" applyAlignment="1">
      <alignment horizontal="left" vertical="center"/>
      <protection/>
    </xf>
    <xf numFmtId="3" fontId="5" fillId="0" borderId="13" xfId="102" applyNumberFormat="1" applyFont="1" applyFill="1" applyBorder="1" applyAlignment="1">
      <alignment horizontal="right" vertical="center"/>
      <protection/>
    </xf>
    <xf numFmtId="0" fontId="8" fillId="0" borderId="0" xfId="102" applyFont="1" applyFill="1" applyBorder="1" applyAlignment="1">
      <alignment horizontal="left" vertical="center" wrapText="1"/>
      <protection/>
    </xf>
    <xf numFmtId="0" fontId="10" fillId="0" borderId="0" xfId="102" applyFont="1" applyFill="1" applyBorder="1" applyAlignment="1">
      <alignment horizontal="left" vertical="center" wrapText="1"/>
      <protection/>
    </xf>
    <xf numFmtId="0" fontId="9" fillId="0" borderId="0" xfId="102" applyFont="1" applyFill="1" applyAlignment="1">
      <alignment horizontal="center" vertical="center"/>
      <protection/>
    </xf>
    <xf numFmtId="0" fontId="3" fillId="0" borderId="0" xfId="102" applyFont="1" applyFill="1" applyAlignment="1">
      <alignment horizontal="left" vertical="center"/>
      <protection/>
    </xf>
    <xf numFmtId="3" fontId="3" fillId="0" borderId="0" xfId="102" applyNumberFormat="1" applyFont="1" applyFill="1" applyAlignment="1">
      <alignment horizontal="left" vertical="center"/>
      <protection/>
    </xf>
    <xf numFmtId="0" fontId="5" fillId="0" borderId="13" xfId="102" applyFont="1" applyFill="1" applyBorder="1" applyAlignment="1">
      <alignment horizontal="right" vertical="center"/>
      <protection/>
    </xf>
    <xf numFmtId="3" fontId="3" fillId="0" borderId="13" xfId="102" applyNumberFormat="1" applyFont="1" applyFill="1" applyBorder="1" applyAlignment="1">
      <alignment horizontal="center" vertical="center" wrapText="1"/>
      <protection/>
    </xf>
    <xf numFmtId="0" fontId="3" fillId="0" borderId="13" xfId="102" applyFont="1" applyFill="1" applyBorder="1" applyAlignment="1">
      <alignment horizontal="left" vertical="center" wrapText="1"/>
      <protection/>
    </xf>
    <xf numFmtId="3" fontId="3" fillId="0" borderId="13" xfId="102" applyNumberFormat="1" applyFont="1" applyFill="1" applyBorder="1" applyAlignment="1">
      <alignment horizontal="right" vertical="center" wrapText="1"/>
      <protection/>
    </xf>
    <xf numFmtId="3" fontId="6" fillId="0" borderId="0" xfId="102" applyNumberFormat="1" applyFont="1" applyFill="1" applyBorder="1" applyAlignment="1">
      <alignment horizontal="center" vertical="center"/>
      <protection/>
    </xf>
    <xf numFmtId="0" fontId="5" fillId="0" borderId="14" xfId="102" applyFont="1" applyFill="1" applyBorder="1" applyAlignment="1">
      <alignment horizontal="center" vertical="center" wrapText="1"/>
      <protection/>
    </xf>
    <xf numFmtId="0" fontId="31" fillId="0" borderId="13" xfId="102" applyFont="1" applyFill="1" applyBorder="1" applyAlignment="1">
      <alignment horizontal="center" vertical="center"/>
      <protection/>
    </xf>
    <xf numFmtId="0" fontId="31" fillId="0" borderId="0" xfId="102" applyFont="1" applyFill="1" applyBorder="1" applyAlignment="1">
      <alignment horizontal="center" vertical="center"/>
      <protection/>
    </xf>
    <xf numFmtId="0" fontId="5" fillId="0" borderId="14" xfId="102" applyFont="1" applyFill="1" applyBorder="1" applyAlignment="1">
      <alignment horizontal="center" vertical="center"/>
      <protection/>
    </xf>
    <xf numFmtId="3" fontId="5" fillId="0" borderId="13" xfId="102" applyNumberFormat="1" applyFont="1" applyFill="1" applyBorder="1" applyAlignment="1">
      <alignment horizontal="center" vertical="center" wrapText="1"/>
      <protection/>
    </xf>
    <xf numFmtId="3" fontId="31" fillId="0" borderId="0" xfId="102" applyNumberFormat="1" applyFont="1" applyFill="1" applyBorder="1" applyAlignment="1">
      <alignment horizontal="center" vertical="center"/>
      <protection/>
    </xf>
    <xf numFmtId="3" fontId="8" fillId="0" borderId="0" xfId="102" applyNumberFormat="1" applyFont="1" applyFill="1" applyBorder="1" applyAlignment="1">
      <alignment horizontal="left" vertical="center" wrapText="1"/>
      <protection/>
    </xf>
    <xf numFmtId="10" fontId="3" fillId="0" borderId="0" xfId="102" applyNumberFormat="1" applyFont="1" applyFill="1" applyAlignment="1">
      <alignment horizontal="left" vertical="center"/>
      <protection/>
    </xf>
    <xf numFmtId="10" fontId="5" fillId="0" borderId="13" xfId="102" applyNumberFormat="1" applyFont="1" applyFill="1" applyBorder="1" applyAlignment="1">
      <alignment horizontal="center" vertical="center" wrapText="1"/>
      <protection/>
    </xf>
    <xf numFmtId="10" fontId="5" fillId="0" borderId="13" xfId="102" applyNumberFormat="1" applyFont="1" applyFill="1" applyBorder="1" applyAlignment="1">
      <alignment horizontal="right" vertical="center" wrapText="1"/>
      <protection/>
    </xf>
    <xf numFmtId="3" fontId="78" fillId="0" borderId="0" xfId="102" applyNumberFormat="1" applyFont="1" applyFill="1" applyAlignment="1">
      <alignment horizontal="left" vertical="center"/>
      <protection/>
    </xf>
    <xf numFmtId="3" fontId="5" fillId="0" borderId="13" xfId="102" applyNumberFormat="1" applyFont="1" applyFill="1" applyBorder="1" applyAlignment="1">
      <alignment vertical="center"/>
      <protection/>
    </xf>
    <xf numFmtId="10" fontId="5" fillId="0" borderId="13" xfId="102" applyNumberFormat="1" applyFont="1" applyFill="1" applyBorder="1" applyAlignment="1">
      <alignment vertical="center" wrapText="1"/>
      <protection/>
    </xf>
    <xf numFmtId="0" fontId="3" fillId="0" borderId="13" xfId="102" applyFont="1" applyFill="1" applyBorder="1" applyAlignment="1">
      <alignment vertical="center" wrapText="1"/>
      <protection/>
    </xf>
    <xf numFmtId="3" fontId="3" fillId="0" borderId="13" xfId="102" applyNumberFormat="1" applyFont="1" applyFill="1" applyBorder="1" applyAlignment="1">
      <alignment vertical="center" wrapText="1"/>
      <protection/>
    </xf>
    <xf numFmtId="3" fontId="3" fillId="0" borderId="13" xfId="102" applyNumberFormat="1" applyFont="1" applyFill="1" applyBorder="1" applyAlignment="1">
      <alignment vertical="center"/>
      <protection/>
    </xf>
    <xf numFmtId="0" fontId="79" fillId="0" borderId="0" xfId="102" applyFont="1" applyFill="1" applyBorder="1" applyAlignment="1">
      <alignment horizontal="left" vertical="center" wrapText="1"/>
      <protection/>
    </xf>
    <xf numFmtId="0" fontId="3" fillId="0" borderId="0" xfId="102" applyFont="1" applyFill="1" applyAlignment="1">
      <alignment horizontal="right" vertical="center"/>
      <protection/>
    </xf>
    <xf numFmtId="0" fontId="5" fillId="0" borderId="0" xfId="102" applyFont="1" applyFill="1" applyAlignment="1">
      <alignment vertical="center"/>
      <protection/>
    </xf>
    <xf numFmtId="3" fontId="5" fillId="33" borderId="13" xfId="102" applyNumberFormat="1" applyFont="1" applyFill="1" applyBorder="1" applyAlignment="1">
      <alignment horizontal="center" vertical="center" wrapText="1"/>
      <protection/>
    </xf>
    <xf numFmtId="0" fontId="31" fillId="33" borderId="13" xfId="102" applyFont="1" applyFill="1" applyBorder="1" applyAlignment="1">
      <alignment horizontal="center" vertical="center"/>
      <protection/>
    </xf>
    <xf numFmtId="3" fontId="5" fillId="33" borderId="13" xfId="102" applyNumberFormat="1" applyFont="1" applyFill="1" applyBorder="1" applyAlignment="1">
      <alignment vertical="center"/>
      <protection/>
    </xf>
    <xf numFmtId="3" fontId="3" fillId="33" borderId="13" xfId="102" applyNumberFormat="1" applyFont="1" applyFill="1" applyBorder="1" applyAlignment="1">
      <alignment vertical="center" wrapText="1"/>
      <protection/>
    </xf>
    <xf numFmtId="3" fontId="3" fillId="33" borderId="0" xfId="102" applyNumberFormat="1" applyFont="1" applyFill="1" applyAlignment="1">
      <alignment horizontal="left" vertical="center"/>
      <protection/>
    </xf>
    <xf numFmtId="3" fontId="79" fillId="0" borderId="0" xfId="102" applyNumberFormat="1" applyFont="1" applyFill="1" applyBorder="1" applyAlignment="1">
      <alignment horizontal="left" vertical="center" wrapText="1"/>
      <protection/>
    </xf>
    <xf numFmtId="3" fontId="80" fillId="0" borderId="0" xfId="102" applyNumberFormat="1" applyFont="1" applyFill="1" applyBorder="1" applyAlignment="1">
      <alignment horizontal="center" vertical="center"/>
      <protection/>
    </xf>
    <xf numFmtId="3" fontId="81" fillId="0" borderId="0" xfId="102" applyNumberFormat="1" applyFont="1" applyFill="1" applyBorder="1" applyAlignment="1">
      <alignment horizontal="center" vertical="center"/>
      <protection/>
    </xf>
    <xf numFmtId="0" fontId="78" fillId="0" borderId="0" xfId="102" applyFont="1" applyFill="1" applyBorder="1" applyAlignment="1">
      <alignment horizontal="left" vertical="center"/>
      <protection/>
    </xf>
    <xf numFmtId="0" fontId="3" fillId="33" borderId="0" xfId="102" applyFont="1" applyFill="1" applyAlignment="1">
      <alignment horizontal="left" vertical="center"/>
      <protection/>
    </xf>
    <xf numFmtId="3" fontId="5" fillId="33" borderId="13" xfId="102" applyNumberFormat="1" applyFont="1" applyFill="1" applyBorder="1" applyAlignment="1">
      <alignment horizontal="right" vertical="center"/>
      <protection/>
    </xf>
    <xf numFmtId="3" fontId="3" fillId="34" borderId="0" xfId="102" applyNumberFormat="1" applyFont="1" applyFill="1" applyAlignment="1">
      <alignment horizontal="left" vertical="center"/>
      <protection/>
    </xf>
    <xf numFmtId="3" fontId="5" fillId="34" borderId="13" xfId="102" applyNumberFormat="1" applyFont="1" applyFill="1" applyBorder="1" applyAlignment="1">
      <alignment horizontal="center" vertical="center" wrapText="1"/>
      <protection/>
    </xf>
    <xf numFmtId="0" fontId="31" fillId="34" borderId="13" xfId="102" applyFont="1" applyFill="1" applyBorder="1" applyAlignment="1">
      <alignment horizontal="center" vertical="center"/>
      <protection/>
    </xf>
    <xf numFmtId="3" fontId="5" fillId="34" borderId="13" xfId="102" applyNumberFormat="1" applyFont="1" applyFill="1" applyBorder="1" applyAlignment="1">
      <alignment vertical="center"/>
      <protection/>
    </xf>
    <xf numFmtId="3" fontId="3" fillId="34" borderId="13" xfId="102" applyNumberFormat="1" applyFont="1" applyFill="1" applyBorder="1" applyAlignment="1">
      <alignment vertical="center" wrapText="1"/>
      <protection/>
    </xf>
    <xf numFmtId="0" fontId="3" fillId="34" borderId="0" xfId="102" applyFont="1" applyFill="1" applyAlignment="1">
      <alignment horizontal="left" vertical="center"/>
      <protection/>
    </xf>
    <xf numFmtId="3" fontId="5" fillId="34" borderId="13" xfId="102" applyNumberFormat="1" applyFont="1" applyFill="1" applyBorder="1" applyAlignment="1">
      <alignment horizontal="right" vertical="center"/>
      <protection/>
    </xf>
    <xf numFmtId="0" fontId="78" fillId="33" borderId="0" xfId="102" applyFont="1" applyFill="1" applyAlignment="1">
      <alignment horizontal="left" vertical="center"/>
      <protection/>
    </xf>
    <xf numFmtId="3" fontId="78" fillId="33" borderId="0" xfId="102" applyNumberFormat="1" applyFont="1" applyFill="1" applyAlignment="1">
      <alignment horizontal="left" vertical="center"/>
      <protection/>
    </xf>
    <xf numFmtId="3" fontId="31" fillId="0" borderId="13" xfId="102" applyNumberFormat="1" applyFont="1" applyFill="1" applyBorder="1" applyAlignment="1">
      <alignment horizontal="center" vertical="center"/>
      <protection/>
    </xf>
    <xf numFmtId="3" fontId="33" fillId="33" borderId="13" xfId="102" applyNumberFormat="1" applyFont="1" applyFill="1" applyBorder="1" applyAlignment="1">
      <alignment horizontal="center" vertical="center" wrapText="1"/>
      <protection/>
    </xf>
    <xf numFmtId="3" fontId="31" fillId="33" borderId="13" xfId="102" applyNumberFormat="1" applyFont="1" applyFill="1" applyBorder="1" applyAlignment="1">
      <alignment horizontal="center" vertical="center"/>
      <protection/>
    </xf>
    <xf numFmtId="0" fontId="78" fillId="35" borderId="0" xfId="102" applyFont="1" applyFill="1" applyBorder="1" applyAlignment="1">
      <alignment horizontal="left" vertical="center" wrapText="1"/>
      <protection/>
    </xf>
    <xf numFmtId="3" fontId="79" fillId="35" borderId="0" xfId="102" applyNumberFormat="1" applyFont="1" applyFill="1" applyBorder="1" applyAlignment="1">
      <alignment horizontal="left" vertical="center" wrapText="1"/>
      <protection/>
    </xf>
    <xf numFmtId="3" fontId="80" fillId="35" borderId="0" xfId="102" applyNumberFormat="1" applyFont="1" applyFill="1" applyBorder="1" applyAlignment="1">
      <alignment horizontal="center" vertical="center"/>
      <protection/>
    </xf>
    <xf numFmtId="3" fontId="81" fillId="35" borderId="0" xfId="102" applyNumberFormat="1" applyFont="1" applyFill="1" applyBorder="1" applyAlignment="1">
      <alignment horizontal="center" vertical="center"/>
      <protection/>
    </xf>
    <xf numFmtId="0" fontId="9" fillId="35" borderId="13" xfId="102" applyFont="1" applyFill="1" applyBorder="1" applyAlignment="1">
      <alignment horizontal="center" vertical="center" wrapText="1"/>
      <protection/>
    </xf>
    <xf numFmtId="0" fontId="3" fillId="35" borderId="13" xfId="102" applyFont="1" applyFill="1" applyBorder="1" applyAlignment="1">
      <alignment horizontal="left" vertical="center" wrapText="1"/>
      <protection/>
    </xf>
    <xf numFmtId="0" fontId="3" fillId="35" borderId="13" xfId="102" applyFont="1" applyFill="1" applyBorder="1" applyAlignment="1">
      <alignment vertical="center" wrapText="1"/>
      <protection/>
    </xf>
    <xf numFmtId="3" fontId="3" fillId="35" borderId="13" xfId="102" applyNumberFormat="1" applyFont="1" applyFill="1" applyBorder="1" applyAlignment="1">
      <alignment vertical="center" wrapText="1"/>
      <protection/>
    </xf>
    <xf numFmtId="3" fontId="3" fillId="35" borderId="13" xfId="102" applyNumberFormat="1" applyFont="1" applyFill="1" applyBorder="1" applyAlignment="1">
      <alignment vertical="center"/>
      <protection/>
    </xf>
    <xf numFmtId="0" fontId="8" fillId="35" borderId="0" xfId="102" applyFont="1" applyFill="1" applyBorder="1" applyAlignment="1">
      <alignment horizontal="left" vertical="center" wrapText="1"/>
      <protection/>
    </xf>
    <xf numFmtId="3" fontId="8" fillId="35" borderId="0" xfId="102" applyNumberFormat="1" applyFont="1" applyFill="1" applyBorder="1" applyAlignment="1">
      <alignment horizontal="left" vertical="center" wrapText="1"/>
      <protection/>
    </xf>
    <xf numFmtId="3" fontId="31" fillId="35" borderId="0" xfId="102" applyNumberFormat="1" applyFont="1" applyFill="1" applyBorder="1" applyAlignment="1">
      <alignment horizontal="center" vertical="center"/>
      <protection/>
    </xf>
    <xf numFmtId="3" fontId="6" fillId="35" borderId="0" xfId="102" applyNumberFormat="1" applyFont="1" applyFill="1" applyBorder="1" applyAlignment="1">
      <alignment horizontal="center" vertical="center"/>
      <protection/>
    </xf>
    <xf numFmtId="0" fontId="79" fillId="35" borderId="0" xfId="102" applyFont="1" applyFill="1" applyBorder="1" applyAlignment="1">
      <alignment horizontal="left" vertical="center" wrapText="1"/>
      <protection/>
    </xf>
    <xf numFmtId="0" fontId="79" fillId="35" borderId="0" xfId="102" applyFont="1" applyFill="1" applyBorder="1" applyAlignment="1">
      <alignment horizontal="left" vertical="center"/>
      <protection/>
    </xf>
    <xf numFmtId="10" fontId="3" fillId="35" borderId="13" xfId="102" applyNumberFormat="1" applyFont="1" applyFill="1" applyBorder="1" applyAlignment="1">
      <alignment vertical="center" wrapText="1"/>
      <protection/>
    </xf>
    <xf numFmtId="3" fontId="3" fillId="35" borderId="13" xfId="102" applyNumberFormat="1" applyFont="1" applyFill="1" applyBorder="1" applyAlignment="1">
      <alignment horizontal="left" wrapText="1"/>
      <protection/>
    </xf>
    <xf numFmtId="3" fontId="3" fillId="35" borderId="13" xfId="102" applyNumberFormat="1" applyFont="1" applyFill="1" applyBorder="1" applyAlignment="1">
      <alignment horizontal="center" vertical="center" wrapText="1"/>
      <protection/>
    </xf>
    <xf numFmtId="3" fontId="3" fillId="35" borderId="13" xfId="102" applyNumberFormat="1" applyFont="1" applyFill="1" applyBorder="1" applyAlignment="1">
      <alignment horizontal="right" vertical="center" wrapText="1"/>
      <protection/>
    </xf>
    <xf numFmtId="10" fontId="3" fillId="0" borderId="13" xfId="102" applyNumberFormat="1" applyFont="1" applyFill="1" applyBorder="1" applyAlignment="1">
      <alignment vertical="center" wrapText="1"/>
      <protection/>
    </xf>
    <xf numFmtId="10" fontId="5" fillId="35" borderId="13" xfId="102" applyNumberFormat="1" applyFont="1" applyFill="1" applyBorder="1" applyAlignment="1">
      <alignment horizontal="right" vertical="center"/>
      <protection/>
    </xf>
    <xf numFmtId="10" fontId="5" fillId="35" borderId="13" xfId="102" applyNumberFormat="1" applyFont="1" applyFill="1" applyBorder="1" applyAlignment="1">
      <alignment vertical="center" wrapText="1"/>
      <protection/>
    </xf>
    <xf numFmtId="0" fontId="32" fillId="0" borderId="13" xfId="102" applyFont="1" applyFill="1" applyBorder="1" applyAlignment="1">
      <alignment horizontal="center" vertical="center"/>
      <protection/>
    </xf>
    <xf numFmtId="0" fontId="32" fillId="0" borderId="13" xfId="102" applyFont="1" applyFill="1" applyBorder="1" applyAlignment="1">
      <alignment horizontal="left" vertical="center"/>
      <protection/>
    </xf>
    <xf numFmtId="0" fontId="32" fillId="0" borderId="14" xfId="102" applyFont="1" applyFill="1" applyBorder="1" applyAlignment="1">
      <alignment horizontal="center" vertical="center" wrapText="1"/>
      <protection/>
    </xf>
    <xf numFmtId="0" fontId="34" fillId="0" borderId="0" xfId="102" applyFont="1" applyFill="1" applyBorder="1" applyAlignment="1">
      <alignment horizontal="center" vertical="center"/>
      <protection/>
    </xf>
    <xf numFmtId="0" fontId="32" fillId="0" borderId="13" xfId="102" applyFont="1" applyFill="1" applyBorder="1" applyAlignment="1">
      <alignment horizontal="center" vertical="center" wrapText="1"/>
      <protection/>
    </xf>
    <xf numFmtId="3" fontId="32" fillId="0" borderId="14" xfId="102" applyNumberFormat="1" applyFont="1" applyFill="1" applyBorder="1" applyAlignment="1">
      <alignment horizontal="center" vertical="center" wrapText="1"/>
      <protection/>
    </xf>
    <xf numFmtId="0" fontId="32" fillId="34" borderId="14" xfId="102" applyFont="1" applyFill="1" applyBorder="1" applyAlignment="1">
      <alignment horizontal="center" vertical="center" wrapText="1"/>
      <protection/>
    </xf>
    <xf numFmtId="10" fontId="32" fillId="0" borderId="14" xfId="102" applyNumberFormat="1" applyFont="1" applyFill="1" applyBorder="1" applyAlignment="1">
      <alignment horizontal="center" vertical="center" wrapText="1"/>
      <protection/>
    </xf>
    <xf numFmtId="0" fontId="32" fillId="33" borderId="14" xfId="102" applyFont="1" applyFill="1" applyBorder="1" applyAlignment="1">
      <alignment horizontal="center" vertical="center" wrapText="1"/>
      <protection/>
    </xf>
    <xf numFmtId="3" fontId="34" fillId="0" borderId="0" xfId="102" applyNumberFormat="1" applyFont="1" applyFill="1" applyBorder="1" applyAlignment="1">
      <alignment horizontal="center" vertical="center"/>
      <protection/>
    </xf>
    <xf numFmtId="0" fontId="34" fillId="0" borderId="13" xfId="102" applyFont="1" applyFill="1" applyBorder="1" applyAlignment="1">
      <alignment horizontal="center" vertical="center" wrapText="1"/>
      <protection/>
    </xf>
    <xf numFmtId="0" fontId="34" fillId="0" borderId="13" xfId="102" applyFont="1" applyFill="1" applyBorder="1" applyAlignment="1">
      <alignment horizontal="left" vertical="center" wrapText="1"/>
      <protection/>
    </xf>
    <xf numFmtId="0" fontId="34" fillId="0" borderId="13" xfId="102" applyFont="1" applyFill="1" applyBorder="1" applyAlignment="1">
      <alignment horizontal="right" vertical="center" wrapText="1"/>
      <protection/>
    </xf>
    <xf numFmtId="3" fontId="34" fillId="0" borderId="13" xfId="102" applyNumberFormat="1" applyFont="1" applyFill="1" applyBorder="1" applyAlignment="1">
      <alignment horizontal="right" vertical="center" wrapText="1"/>
      <protection/>
    </xf>
    <xf numFmtId="3" fontId="34" fillId="0" borderId="13" xfId="102" applyNumberFormat="1" applyFont="1" applyFill="1" applyBorder="1" applyAlignment="1">
      <alignment horizontal="center" vertical="center" wrapText="1"/>
      <protection/>
    </xf>
    <xf numFmtId="0" fontId="32" fillId="0" borderId="0" xfId="102" applyFont="1" applyFill="1" applyBorder="1" applyAlignment="1">
      <alignment horizontal="left" vertical="center"/>
      <protection/>
    </xf>
    <xf numFmtId="0" fontId="82" fillId="0" borderId="0" xfId="102" applyFont="1" applyFill="1" applyBorder="1" applyAlignment="1">
      <alignment horizontal="left" vertical="center" wrapText="1"/>
      <protection/>
    </xf>
    <xf numFmtId="3" fontId="32" fillId="0" borderId="13" xfId="102" applyNumberFormat="1" applyFont="1" applyFill="1" applyBorder="1" applyAlignment="1">
      <alignment horizontal="right" vertical="center"/>
      <protection/>
    </xf>
    <xf numFmtId="0" fontId="35" fillId="0" borderId="0" xfId="102" applyFont="1" applyFill="1" applyBorder="1" applyAlignment="1">
      <alignment horizontal="center" vertical="center"/>
      <protection/>
    </xf>
    <xf numFmtId="10" fontId="5" fillId="0" borderId="13" xfId="102" applyNumberFormat="1" applyFont="1" applyFill="1" applyBorder="1" applyAlignment="1">
      <alignment horizontal="right" vertical="center"/>
      <protection/>
    </xf>
    <xf numFmtId="0" fontId="5" fillId="0" borderId="13" xfId="102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3" xfId="102" applyFont="1" applyFill="1" applyBorder="1" applyAlignment="1">
      <alignment horizontal="right" vertical="center" wrapText="1"/>
      <protection/>
    </xf>
    <xf numFmtId="3" fontId="3" fillId="0" borderId="13" xfId="102" applyNumberFormat="1" applyFont="1" applyFill="1" applyBorder="1" applyAlignment="1">
      <alignment horizontal="right" vertical="center"/>
      <protection/>
    </xf>
    <xf numFmtId="3" fontId="3" fillId="34" borderId="13" xfId="102" applyNumberFormat="1" applyFont="1" applyFill="1" applyBorder="1" applyAlignment="1">
      <alignment horizontal="right" vertical="center" wrapText="1"/>
      <protection/>
    </xf>
    <xf numFmtId="3" fontId="3" fillId="35" borderId="13" xfId="102" applyNumberFormat="1" applyFont="1" applyFill="1" applyBorder="1" applyAlignment="1">
      <alignment horizontal="right" vertical="center"/>
      <protection/>
    </xf>
    <xf numFmtId="3" fontId="3" fillId="33" borderId="13" xfId="102" applyNumberFormat="1" applyFont="1" applyFill="1" applyBorder="1" applyAlignment="1">
      <alignment horizontal="right" vertical="center" wrapText="1"/>
      <protection/>
    </xf>
    <xf numFmtId="10" fontId="3" fillId="35" borderId="13" xfId="102" applyNumberFormat="1" applyFont="1" applyFill="1" applyBorder="1" applyAlignment="1">
      <alignment horizontal="right" vertical="center"/>
      <protection/>
    </xf>
    <xf numFmtId="0" fontId="5" fillId="0" borderId="0" xfId="102" applyFont="1" applyFill="1" applyBorder="1" applyAlignment="1">
      <alignment horizontal="left" vertical="center"/>
      <protection/>
    </xf>
    <xf numFmtId="0" fontId="3" fillId="35" borderId="13" xfId="102" applyFont="1" applyFill="1" applyBorder="1" applyAlignment="1">
      <alignment horizontal="center" vertical="center" wrapText="1"/>
      <protection/>
    </xf>
    <xf numFmtId="0" fontId="3" fillId="35" borderId="13" xfId="102" applyFont="1" applyFill="1" applyBorder="1" applyAlignment="1">
      <alignment horizontal="right" vertical="center" wrapText="1"/>
      <protection/>
    </xf>
    <xf numFmtId="0" fontId="5" fillId="35" borderId="13" xfId="102" applyFont="1" applyFill="1" applyBorder="1" applyAlignment="1">
      <alignment horizontal="right" vertical="center"/>
      <protection/>
    </xf>
    <xf numFmtId="10" fontId="5" fillId="35" borderId="13" xfId="102" applyNumberFormat="1" applyFont="1" applyFill="1" applyBorder="1" applyAlignment="1">
      <alignment horizontal="right" vertical="center" wrapText="1"/>
      <protection/>
    </xf>
    <xf numFmtId="0" fontId="3" fillId="0" borderId="0" xfId="102" applyFont="1" applyFill="1" applyBorder="1" applyAlignment="1">
      <alignment horizontal="left" vertical="center" wrapText="1"/>
      <protection/>
    </xf>
    <xf numFmtId="0" fontId="79" fillId="0" borderId="0" xfId="102" applyFont="1" applyFill="1" applyBorder="1" applyAlignment="1">
      <alignment horizontal="left" vertical="center"/>
      <protection/>
    </xf>
    <xf numFmtId="0" fontId="78" fillId="0" borderId="0" xfId="102" applyFont="1" applyFill="1" applyBorder="1" applyAlignment="1">
      <alignment horizontal="left" vertical="center" wrapText="1"/>
      <protection/>
    </xf>
    <xf numFmtId="3" fontId="4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102" applyFont="1" applyFill="1" applyBorder="1" applyAlignment="1">
      <alignment horizontal="center" vertical="center" wrapText="1"/>
      <protection/>
    </xf>
    <xf numFmtId="0" fontId="5" fillId="0" borderId="13" xfId="102" applyFont="1" applyFill="1" applyBorder="1" applyAlignment="1">
      <alignment horizontal="left" vertical="center" wrapText="1"/>
      <protection/>
    </xf>
    <xf numFmtId="0" fontId="5" fillId="0" borderId="13" xfId="102" applyFont="1" applyFill="1" applyBorder="1" applyAlignment="1">
      <alignment horizontal="right" vertical="center" wrapText="1"/>
      <protection/>
    </xf>
    <xf numFmtId="3" fontId="5" fillId="0" borderId="13" xfId="102" applyNumberFormat="1" applyFont="1" applyFill="1" applyBorder="1" applyAlignment="1">
      <alignment horizontal="right" vertical="center" wrapText="1"/>
      <protection/>
    </xf>
    <xf numFmtId="3" fontId="5" fillId="34" borderId="13" xfId="102" applyNumberFormat="1" applyFont="1" applyFill="1" applyBorder="1" applyAlignment="1">
      <alignment horizontal="right" vertical="center" wrapText="1"/>
      <protection/>
    </xf>
    <xf numFmtId="3" fontId="5" fillId="33" borderId="13" xfId="102" applyNumberFormat="1" applyFont="1" applyFill="1" applyBorder="1" applyAlignment="1">
      <alignment horizontal="right" vertical="center" wrapText="1"/>
      <protection/>
    </xf>
    <xf numFmtId="0" fontId="3" fillId="35" borderId="15" xfId="102" applyFont="1" applyFill="1" applyBorder="1" applyAlignment="1">
      <alignment horizontal="center" vertical="center" wrapText="1"/>
      <protection/>
    </xf>
    <xf numFmtId="0" fontId="3" fillId="35" borderId="15" xfId="102" applyFont="1" applyFill="1" applyBorder="1" applyAlignment="1">
      <alignment horizontal="left" vertical="center" wrapText="1"/>
      <protection/>
    </xf>
    <xf numFmtId="0" fontId="3" fillId="35" borderId="15" xfId="102" applyFont="1" applyFill="1" applyBorder="1" applyAlignment="1">
      <alignment horizontal="right" vertical="center" wrapText="1"/>
      <protection/>
    </xf>
    <xf numFmtId="3" fontId="3" fillId="35" borderId="16" xfId="102" applyNumberFormat="1" applyFont="1" applyFill="1" applyBorder="1" applyAlignment="1">
      <alignment horizontal="right" vertical="center"/>
      <protection/>
    </xf>
    <xf numFmtId="3" fontId="3" fillId="0" borderId="15" xfId="102" applyNumberFormat="1" applyFont="1" applyFill="1" applyBorder="1" applyAlignment="1">
      <alignment horizontal="right" vertical="center" wrapText="1"/>
      <protection/>
    </xf>
    <xf numFmtId="3" fontId="3" fillId="35" borderId="15" xfId="102" applyNumberFormat="1" applyFont="1" applyFill="1" applyBorder="1" applyAlignment="1">
      <alignment horizontal="right" vertical="center" wrapText="1"/>
      <protection/>
    </xf>
    <xf numFmtId="3" fontId="3" fillId="33" borderId="15" xfId="102" applyNumberFormat="1" applyFont="1" applyFill="1" applyBorder="1" applyAlignment="1">
      <alignment horizontal="right" vertical="center" wrapText="1"/>
      <protection/>
    </xf>
    <xf numFmtId="3" fontId="3" fillId="33" borderId="16" xfId="102" applyNumberFormat="1" applyFont="1" applyFill="1" applyBorder="1" applyAlignment="1">
      <alignment horizontal="right" vertical="center" wrapText="1"/>
      <protection/>
    </xf>
    <xf numFmtId="3" fontId="3" fillId="35" borderId="16" xfId="102" applyNumberFormat="1" applyFont="1" applyFill="1" applyBorder="1" applyAlignment="1">
      <alignment horizontal="right" vertical="center" wrapText="1"/>
      <protection/>
    </xf>
    <xf numFmtId="3" fontId="3" fillId="35" borderId="17" xfId="102" applyNumberFormat="1" applyFont="1" applyFill="1" applyBorder="1" applyAlignment="1">
      <alignment horizontal="center" vertical="center" wrapText="1"/>
      <protection/>
    </xf>
    <xf numFmtId="0" fontId="3" fillId="35" borderId="17" xfId="102" applyFont="1" applyFill="1" applyBorder="1" applyAlignment="1">
      <alignment horizontal="center" vertical="center" wrapText="1"/>
      <protection/>
    </xf>
    <xf numFmtId="0" fontId="3" fillId="35" borderId="17" xfId="102" applyFont="1" applyFill="1" applyBorder="1" applyAlignment="1">
      <alignment horizontal="left" vertical="center" wrapText="1"/>
      <protection/>
    </xf>
    <xf numFmtId="0" fontId="3" fillId="35" borderId="17" xfId="102" applyFont="1" applyFill="1" applyBorder="1" applyAlignment="1">
      <alignment horizontal="right" vertical="center" wrapText="1"/>
      <protection/>
    </xf>
    <xf numFmtId="3" fontId="3" fillId="35" borderId="18" xfId="102" applyNumberFormat="1" applyFont="1" applyFill="1" applyBorder="1" applyAlignment="1">
      <alignment horizontal="right" vertical="center"/>
      <protection/>
    </xf>
    <xf numFmtId="3" fontId="3" fillId="33" borderId="18" xfId="102" applyNumberFormat="1" applyFont="1" applyFill="1" applyBorder="1" applyAlignment="1">
      <alignment horizontal="right" vertical="center" wrapText="1"/>
      <protection/>
    </xf>
    <xf numFmtId="3" fontId="3" fillId="35" borderId="18" xfId="102" applyNumberFormat="1" applyFont="1" applyFill="1" applyBorder="1" applyAlignment="1">
      <alignment horizontal="right" vertical="center" wrapText="1"/>
      <protection/>
    </xf>
    <xf numFmtId="3" fontId="3" fillId="35" borderId="17" xfId="102" applyNumberFormat="1" applyFont="1" applyFill="1" applyBorder="1" applyAlignment="1">
      <alignment horizontal="right" vertical="center" wrapText="1"/>
      <protection/>
    </xf>
    <xf numFmtId="0" fontId="3" fillId="35" borderId="19" xfId="102" applyFont="1" applyFill="1" applyBorder="1" applyAlignment="1">
      <alignment horizontal="center" vertical="center" wrapText="1"/>
      <protection/>
    </xf>
    <xf numFmtId="0" fontId="3" fillId="35" borderId="19" xfId="102" applyFont="1" applyFill="1" applyBorder="1" applyAlignment="1">
      <alignment horizontal="left" vertical="center" wrapText="1"/>
      <protection/>
    </xf>
    <xf numFmtId="0" fontId="3" fillId="35" borderId="19" xfId="102" applyFont="1" applyFill="1" applyBorder="1" applyAlignment="1">
      <alignment horizontal="right" vertical="center" wrapText="1"/>
      <protection/>
    </xf>
    <xf numFmtId="3" fontId="3" fillId="0" borderId="20" xfId="102" applyNumberFormat="1" applyFont="1" applyFill="1" applyBorder="1" applyAlignment="1">
      <alignment horizontal="right" vertical="center" wrapText="1"/>
      <protection/>
    </xf>
    <xf numFmtId="3" fontId="3" fillId="35" borderId="20" xfId="102" applyNumberFormat="1" applyFont="1" applyFill="1" applyBorder="1" applyAlignment="1">
      <alignment horizontal="right" vertical="center" wrapText="1"/>
      <protection/>
    </xf>
    <xf numFmtId="3" fontId="3" fillId="35" borderId="19" xfId="102" applyNumberFormat="1" applyFont="1" applyFill="1" applyBorder="1" applyAlignment="1">
      <alignment horizontal="right" vertical="center" wrapText="1"/>
      <protection/>
    </xf>
    <xf numFmtId="10" fontId="3" fillId="0" borderId="13" xfId="102" applyNumberFormat="1" applyFont="1" applyFill="1" applyBorder="1" applyAlignment="1">
      <alignment horizontal="right" vertical="center" wrapText="1"/>
      <protection/>
    </xf>
    <xf numFmtId="0" fontId="34" fillId="0" borderId="0" xfId="102" applyFont="1" applyFill="1" applyBorder="1" applyAlignment="1">
      <alignment horizontal="left" vertical="center"/>
      <protection/>
    </xf>
    <xf numFmtId="0" fontId="35" fillId="0" borderId="13" xfId="102" applyFont="1" applyFill="1" applyBorder="1" applyAlignment="1">
      <alignment horizontal="center" vertical="center"/>
      <protection/>
    </xf>
    <xf numFmtId="0" fontId="35" fillId="0" borderId="13" xfId="102" applyFont="1" applyFill="1" applyBorder="1" applyAlignment="1">
      <alignment horizontal="right" vertical="center"/>
      <protection/>
    </xf>
    <xf numFmtId="3" fontId="34" fillId="0" borderId="13" xfId="102" applyNumberFormat="1" applyFont="1" applyFill="1" applyBorder="1" applyAlignment="1">
      <alignment horizontal="left" wrapText="1"/>
      <protection/>
    </xf>
    <xf numFmtId="0" fontId="36" fillId="0" borderId="0" xfId="102" applyFont="1" applyFill="1" applyBorder="1" applyAlignment="1">
      <alignment horizontal="left" vertical="center" wrapText="1"/>
      <protection/>
    </xf>
    <xf numFmtId="0" fontId="37" fillId="0" borderId="0" xfId="102" applyFont="1" applyFill="1" applyBorder="1" applyAlignment="1">
      <alignment horizontal="left" vertical="center" wrapText="1"/>
      <protection/>
    </xf>
    <xf numFmtId="0" fontId="36" fillId="0" borderId="0" xfId="102" applyFont="1" applyFill="1" applyBorder="1" applyAlignment="1">
      <alignment horizontal="left" vertical="center"/>
      <protection/>
    </xf>
    <xf numFmtId="1" fontId="34" fillId="0" borderId="13" xfId="102" applyNumberFormat="1" applyFont="1" applyFill="1" applyBorder="1" applyAlignment="1">
      <alignment horizontal="right" vertical="center" wrapText="1"/>
      <protection/>
    </xf>
    <xf numFmtId="0" fontId="5" fillId="0" borderId="11" xfId="102" applyFont="1" applyFill="1" applyBorder="1" applyAlignment="1">
      <alignment horizontal="left" vertical="center"/>
      <protection/>
    </xf>
    <xf numFmtId="0" fontId="5" fillId="0" borderId="21" xfId="102" applyFont="1" applyFill="1" applyBorder="1" applyAlignment="1">
      <alignment horizontal="left" vertical="center"/>
      <protection/>
    </xf>
    <xf numFmtId="0" fontId="32" fillId="0" borderId="0" xfId="102" applyFont="1" applyFill="1" applyAlignment="1">
      <alignment horizontal="center" vertical="center" wrapText="1"/>
      <protection/>
    </xf>
    <xf numFmtId="0" fontId="38" fillId="0" borderId="22" xfId="102" applyFont="1" applyFill="1" applyBorder="1" applyAlignment="1">
      <alignment horizontal="center" vertical="center" wrapText="1"/>
      <protection/>
    </xf>
    <xf numFmtId="3" fontId="32" fillId="0" borderId="0" xfId="102" applyNumberFormat="1" applyFont="1" applyFill="1" applyAlignment="1">
      <alignment horizontal="center" vertical="center"/>
      <protection/>
    </xf>
    <xf numFmtId="0" fontId="5" fillId="0" borderId="11" xfId="102" applyFont="1" applyFill="1" applyBorder="1" applyAlignment="1">
      <alignment horizontal="left" vertical="center" wrapText="1"/>
      <protection/>
    </xf>
    <xf numFmtId="0" fontId="5" fillId="0" borderId="21" xfId="102" applyFont="1" applyFill="1" applyBorder="1" applyAlignment="1">
      <alignment horizontal="left" vertical="center" wrapText="1"/>
      <protection/>
    </xf>
    <xf numFmtId="0" fontId="32" fillId="0" borderId="11" xfId="102" applyFont="1" applyFill="1" applyBorder="1" applyAlignment="1">
      <alignment horizontal="center" vertical="center"/>
      <protection/>
    </xf>
    <xf numFmtId="0" fontId="32" fillId="0" borderId="4" xfId="102" applyFont="1" applyFill="1" applyBorder="1" applyAlignment="1">
      <alignment horizontal="center" vertical="center"/>
      <protection/>
    </xf>
    <xf numFmtId="0" fontId="32" fillId="0" borderId="21" xfId="102" applyFont="1" applyFill="1" applyBorder="1" applyAlignment="1">
      <alignment horizontal="center" vertical="center"/>
      <protection/>
    </xf>
    <xf numFmtId="0" fontId="32" fillId="0" borderId="13" xfId="102" applyFont="1" applyFill="1" applyBorder="1" applyAlignment="1">
      <alignment horizontal="center" vertical="center"/>
      <protection/>
    </xf>
    <xf numFmtId="0" fontId="32" fillId="0" borderId="23" xfId="102" applyFont="1" applyFill="1" applyBorder="1" applyAlignment="1">
      <alignment horizontal="center" vertical="center"/>
      <protection/>
    </xf>
    <xf numFmtId="0" fontId="32" fillId="0" borderId="24" xfId="102" applyFont="1" applyFill="1" applyBorder="1" applyAlignment="1">
      <alignment horizontal="center" vertical="center"/>
      <protection/>
    </xf>
    <xf numFmtId="0" fontId="32" fillId="0" borderId="25" xfId="102" applyFont="1" applyFill="1" applyBorder="1" applyAlignment="1">
      <alignment horizontal="center" vertical="center"/>
      <protection/>
    </xf>
    <xf numFmtId="0" fontId="5" fillId="0" borderId="0" xfId="102" applyFont="1" applyFill="1" applyAlignment="1">
      <alignment horizontal="center" vertical="center"/>
      <protection/>
    </xf>
    <xf numFmtId="0" fontId="38" fillId="0" borderId="22" xfId="102" applyFont="1" applyFill="1" applyBorder="1" applyAlignment="1">
      <alignment horizontal="center" vertical="top" wrapText="1"/>
      <protection/>
    </xf>
    <xf numFmtId="0" fontId="38" fillId="0" borderId="22" xfId="102" applyFont="1" applyFill="1" applyBorder="1" applyAlignment="1">
      <alignment horizontal="center" vertical="top"/>
      <protection/>
    </xf>
    <xf numFmtId="0" fontId="32" fillId="0" borderId="14" xfId="102" applyFont="1" applyFill="1" applyBorder="1" applyAlignment="1">
      <alignment horizontal="center" vertical="center" wrapText="1"/>
      <protection/>
    </xf>
    <xf numFmtId="0" fontId="32" fillId="0" borderId="20" xfId="102" applyFont="1" applyFill="1" applyBorder="1" applyAlignment="1">
      <alignment horizontal="center" vertical="center" wrapText="1"/>
      <protection/>
    </xf>
    <xf numFmtId="0" fontId="32" fillId="0" borderId="14" xfId="102" applyFont="1" applyFill="1" applyBorder="1" applyAlignment="1">
      <alignment horizontal="center" vertical="center"/>
      <protection/>
    </xf>
    <xf numFmtId="0" fontId="32" fillId="0" borderId="20" xfId="102" applyFont="1" applyFill="1" applyBorder="1" applyAlignment="1">
      <alignment horizontal="center" vertical="center"/>
      <protection/>
    </xf>
    <xf numFmtId="0" fontId="32" fillId="0" borderId="11" xfId="102" applyFont="1" applyFill="1" applyBorder="1" applyAlignment="1">
      <alignment horizontal="left" vertical="center"/>
      <protection/>
    </xf>
    <xf numFmtId="0" fontId="32" fillId="0" borderId="21" xfId="102" applyFont="1" applyFill="1" applyBorder="1" applyAlignment="1">
      <alignment horizontal="left" vertical="center"/>
      <protection/>
    </xf>
    <xf numFmtId="0" fontId="32" fillId="0" borderId="26" xfId="102" applyFont="1" applyFill="1" applyBorder="1" applyAlignment="1">
      <alignment horizontal="center" vertical="center" wrapText="1"/>
      <protection/>
    </xf>
    <xf numFmtId="0" fontId="4" fillId="0" borderId="22" xfId="102" applyFont="1" applyFill="1" applyBorder="1" applyAlignment="1">
      <alignment horizontal="center" vertical="top" wrapText="1"/>
      <protection/>
    </xf>
  </cellXfs>
  <cellStyles count="119">
    <cellStyle name="Normal" xfId="0"/>
    <cellStyle name="&#13;&#10;JournalTemplate=C:\COMFO\CTALK\JOURSTD.TPL&#13;&#10;LbStateAddress=3 3 0 251 1 89 2 311&#13;&#10;LbStateJou" xfId="15"/>
    <cellStyle name="??" xfId="16"/>
    <cellStyle name="?? [0.00]_PRODUCT DETAIL Q1" xfId="17"/>
    <cellStyle name="?? [0]" xfId="18"/>
    <cellStyle name="?? [0] 2" xfId="19"/>
    <cellStyle name="?? 10" xfId="20"/>
    <cellStyle name="?? 11" xfId="21"/>
    <cellStyle name="?? 12" xfId="22"/>
    <cellStyle name="?? 13" xfId="23"/>
    <cellStyle name="?? 14" xfId="24"/>
    <cellStyle name="?? 2" xfId="25"/>
    <cellStyle name="?? 3" xfId="26"/>
    <cellStyle name="?? 4" xfId="27"/>
    <cellStyle name="?? 5" xfId="28"/>
    <cellStyle name="?? 6" xfId="29"/>
    <cellStyle name="?? 7" xfId="30"/>
    <cellStyle name="?? 8" xfId="31"/>
    <cellStyle name="?? 9" xfId="32"/>
    <cellStyle name="???? [0.00]_PRODUCT DETAIL Q1" xfId="33"/>
    <cellStyle name="????_PRODUCT DETAIL Q1" xfId="34"/>
    <cellStyle name="???[0]_Book1" xfId="35"/>
    <cellStyle name="???_95" xfId="36"/>
    <cellStyle name="??_(????)??????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ÅëÈ­ [0]_¿ì¹°Åë" xfId="62"/>
    <cellStyle name="AeE­ [0]_INQUIRY ¿µ¾÷AßAø " xfId="63"/>
    <cellStyle name="ÅëÈ­_¿ì¹°Åë" xfId="64"/>
    <cellStyle name="AeE­_INQUIRY ¿µ¾÷AßAø " xfId="65"/>
    <cellStyle name="ÄÞ¸¶ [0]_¿ì¹°Åë" xfId="66"/>
    <cellStyle name="AÞ¸¶ [0]_INQUIRY ¿?¾÷AßAø " xfId="67"/>
    <cellStyle name="ÄÞ¸¶_¿ì¹°Åë" xfId="68"/>
    <cellStyle name="AÞ¸¶_INQUIRY ¿?¾÷AßAø " xfId="69"/>
    <cellStyle name="Bad" xfId="70"/>
    <cellStyle name="C?AØ_¿?¾÷CoE² " xfId="71"/>
    <cellStyle name="Ç¥ÁØ_´çÃÊ±¸ÀÔ»ý»ê" xfId="72"/>
    <cellStyle name="C￥AØ_¿μ¾÷CoE² " xfId="73"/>
    <cellStyle name="Calculation" xfId="74"/>
    <cellStyle name="Check Cell" xfId="75"/>
    <cellStyle name="Comma" xfId="76"/>
    <cellStyle name="Comma [0]" xfId="77"/>
    <cellStyle name="Comma0" xfId="78"/>
    <cellStyle name="Comma0 2" xfId="79"/>
    <cellStyle name="Currency" xfId="80"/>
    <cellStyle name="Currency [0]" xfId="81"/>
    <cellStyle name="Currency0" xfId="82"/>
    <cellStyle name="Date" xfId="83"/>
    <cellStyle name="Date 2" xfId="84"/>
    <cellStyle name="Explanatory Text" xfId="85"/>
    <cellStyle name="Fixed" xfId="86"/>
    <cellStyle name="Fixed 2" xfId="87"/>
    <cellStyle name="Followed Hyperlink" xfId="88"/>
    <cellStyle name="Good" xfId="89"/>
    <cellStyle name="Header1" xfId="90"/>
    <cellStyle name="Header2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Linked Cell" xfId="98"/>
    <cellStyle name="n" xfId="99"/>
    <cellStyle name="Neutral" xfId="100"/>
    <cellStyle name="Normal - Style1" xfId="101"/>
    <cellStyle name="Normal_TONG_HOP_GIAO BIEN CHE 2011" xfId="102"/>
    <cellStyle name="Note" xfId="103"/>
    <cellStyle name="Output" xfId="104"/>
    <cellStyle name="Percent" xfId="105"/>
    <cellStyle name="T" xfId="106"/>
    <cellStyle name="th" xfId="107"/>
    <cellStyle name="Title" xfId="108"/>
    <cellStyle name="Total" xfId="109"/>
    <cellStyle name="viet" xfId="110"/>
    <cellStyle name="viet2" xfId="111"/>
    <cellStyle name="Warning Text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貨幣 [0]_00Q3902REV.1" xfId="130"/>
    <cellStyle name="貨幣[0]_BRE" xfId="131"/>
    <cellStyle name="貨幣_00Q3902REV.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2</xdr:row>
      <xdr:rowOff>495300</xdr:rowOff>
    </xdr:from>
    <xdr:to>
      <xdr:col>4</xdr:col>
      <xdr:colOff>304800</xdr:colOff>
      <xdr:row>2</xdr:row>
      <xdr:rowOff>495300</xdr:rowOff>
    </xdr:to>
    <xdr:sp>
      <xdr:nvSpPr>
        <xdr:cNvPr id="1" name="Straight Connector 2"/>
        <xdr:cNvSpPr>
          <a:spLocks/>
        </xdr:cNvSpPr>
      </xdr:nvSpPr>
      <xdr:spPr>
        <a:xfrm>
          <a:off x="2305050" y="14097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466725</xdr:rowOff>
    </xdr:from>
    <xdr:to>
      <xdr:col>7</xdr:col>
      <xdr:colOff>123825</xdr:colOff>
      <xdr:row>2</xdr:row>
      <xdr:rowOff>466725</xdr:rowOff>
    </xdr:to>
    <xdr:sp>
      <xdr:nvSpPr>
        <xdr:cNvPr id="1" name="Straight Connector 2"/>
        <xdr:cNvSpPr>
          <a:spLocks/>
        </xdr:cNvSpPr>
      </xdr:nvSpPr>
      <xdr:spPr>
        <a:xfrm>
          <a:off x="2781300" y="1295400"/>
          <a:ext cx="1057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2038350</xdr:colOff>
      <xdr:row>2</xdr:row>
      <xdr:rowOff>495300</xdr:rowOff>
    </xdr:from>
    <xdr:to>
      <xdr:col>3</xdr:col>
      <xdr:colOff>38100</xdr:colOff>
      <xdr:row>2</xdr:row>
      <xdr:rowOff>495300</xdr:rowOff>
    </xdr:to>
    <xdr:sp>
      <xdr:nvSpPr>
        <xdr:cNvPr id="1" name="Straight Connector 2"/>
        <xdr:cNvSpPr>
          <a:spLocks/>
        </xdr:cNvSpPr>
      </xdr:nvSpPr>
      <xdr:spPr>
        <a:xfrm>
          <a:off x="2390775" y="1590675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Doanh\Data\2020\Giao%20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m QD HDND 68"/>
      <sheetName val="kem QD VC"/>
      <sheetName val="Kem QD 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A3" sqref="A3:R3"/>
    </sheetView>
  </sheetViews>
  <sheetFormatPr defaultColWidth="9.00390625" defaultRowHeight="12.75"/>
  <cols>
    <col min="1" max="1" width="5.28125" style="9" customWidth="1"/>
    <col min="2" max="2" width="30.00390625" style="10" customWidth="1"/>
    <col min="3" max="3" width="7.421875" style="10" customWidth="1"/>
    <col min="4" max="4" width="7.140625" style="11" customWidth="1"/>
    <col min="5" max="5" width="7.421875" style="11" customWidth="1"/>
    <col min="6" max="6" width="7.421875" style="47" hidden="1" customWidth="1"/>
    <col min="7" max="7" width="8.57421875" style="11" hidden="1" customWidth="1"/>
    <col min="8" max="8" width="10.7109375" style="11" hidden="1" customWidth="1"/>
    <col min="9" max="9" width="10.421875" style="24" hidden="1" customWidth="1"/>
    <col min="10" max="10" width="8.8515625" style="27" hidden="1" customWidth="1"/>
    <col min="11" max="12" width="8.8515625" style="40" hidden="1" customWidth="1"/>
    <col min="13" max="13" width="7.57421875" style="40" hidden="1" customWidth="1"/>
    <col min="14" max="14" width="7.7109375" style="40" hidden="1" customWidth="1"/>
    <col min="15" max="15" width="8.57421875" style="11" customWidth="1"/>
    <col min="16" max="16" width="9.140625" style="24" customWidth="1"/>
    <col min="17" max="17" width="8.00390625" style="11" customWidth="1"/>
    <col min="18" max="18" width="7.57421875" style="1" customWidth="1"/>
    <col min="19" max="16384" width="9.00390625" style="1" customWidth="1"/>
  </cols>
  <sheetData>
    <row r="1" spans="10:18" ht="16.5">
      <c r="J1" s="11"/>
      <c r="O1" s="160"/>
      <c r="P1" s="160"/>
      <c r="Q1" s="160"/>
      <c r="R1" s="160"/>
    </row>
    <row r="2" spans="1:18" ht="55.5" customHeight="1">
      <c r="A2" s="158" t="s">
        <v>120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53.25" customHeight="1">
      <c r="A3" s="159" t="s">
        <v>127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s="2" customFormat="1" ht="76.5" customHeight="1">
      <c r="A4" s="17" t="s">
        <v>0</v>
      </c>
      <c r="B4" s="20" t="s">
        <v>69</v>
      </c>
      <c r="C4" s="21" t="s">
        <v>78</v>
      </c>
      <c r="D4" s="21" t="s">
        <v>98</v>
      </c>
      <c r="E4" s="21" t="s">
        <v>115</v>
      </c>
      <c r="F4" s="48"/>
      <c r="G4" s="21" t="s">
        <v>77</v>
      </c>
      <c r="H4" s="21" t="s">
        <v>104</v>
      </c>
      <c r="I4" s="25" t="s">
        <v>103</v>
      </c>
      <c r="J4" s="21" t="s">
        <v>76</v>
      </c>
      <c r="K4" s="57" t="s">
        <v>97</v>
      </c>
      <c r="L4" s="36"/>
      <c r="M4" s="36" t="s">
        <v>101</v>
      </c>
      <c r="N4" s="36" t="s">
        <v>102</v>
      </c>
      <c r="O4" s="21" t="s">
        <v>111</v>
      </c>
      <c r="P4" s="25" t="s">
        <v>80</v>
      </c>
      <c r="Q4" s="21" t="s">
        <v>112</v>
      </c>
      <c r="R4" s="17" t="s">
        <v>47</v>
      </c>
    </row>
    <row r="5" spans="1:21" s="19" customFormat="1" ht="15.7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49"/>
      <c r="G5" s="18">
        <v>6</v>
      </c>
      <c r="H5" s="18">
        <v>7</v>
      </c>
      <c r="I5" s="18">
        <v>8</v>
      </c>
      <c r="J5" s="18">
        <v>9</v>
      </c>
      <c r="K5" s="37">
        <v>9</v>
      </c>
      <c r="L5" s="37">
        <v>9.66666666666667</v>
      </c>
      <c r="M5" s="58">
        <v>10.1666666666667</v>
      </c>
      <c r="N5" s="58">
        <v>10.6666666666667</v>
      </c>
      <c r="O5" s="56">
        <v>6</v>
      </c>
      <c r="P5" s="56">
        <v>7</v>
      </c>
      <c r="Q5" s="56">
        <v>8</v>
      </c>
      <c r="R5" s="56">
        <v>9</v>
      </c>
      <c r="U5" s="22"/>
    </row>
    <row r="6" spans="1:22" s="3" customFormat="1" ht="33" customHeight="1">
      <c r="A6" s="156" t="s">
        <v>79</v>
      </c>
      <c r="B6" s="157"/>
      <c r="C6" s="28">
        <f>C7+C28</f>
        <v>2284</v>
      </c>
      <c r="D6" s="28">
        <f>D7+D28</f>
        <v>2087</v>
      </c>
      <c r="E6" s="28">
        <f>E7+E28</f>
        <v>1944</v>
      </c>
      <c r="F6" s="50"/>
      <c r="G6" s="28">
        <f>G7+G28</f>
        <v>143</v>
      </c>
      <c r="H6" s="28">
        <f>H7+H28</f>
        <v>197</v>
      </c>
      <c r="I6" s="29">
        <f>H6/C6</f>
        <v>0.0862521891418564</v>
      </c>
      <c r="J6" s="28">
        <f>J7+J28</f>
        <v>64</v>
      </c>
      <c r="K6" s="38">
        <f>K7+K28</f>
        <v>1</v>
      </c>
      <c r="L6" s="38"/>
      <c r="M6" s="38"/>
      <c r="N6" s="38">
        <f>N7+N28</f>
        <v>4</v>
      </c>
      <c r="O6" s="28">
        <f>O7+O28</f>
        <v>29</v>
      </c>
      <c r="P6" s="80">
        <f>(C6-Q6)/C6</f>
        <v>0.0989492119089317</v>
      </c>
      <c r="Q6" s="28">
        <f>Q7+Q28</f>
        <v>2058</v>
      </c>
      <c r="R6" s="6"/>
      <c r="U6" s="22"/>
      <c r="V6" s="16"/>
    </row>
    <row r="7" spans="1:22" s="3" customFormat="1" ht="38.25" customHeight="1">
      <c r="A7" s="4" t="s">
        <v>1</v>
      </c>
      <c r="B7" s="5" t="s">
        <v>75</v>
      </c>
      <c r="C7" s="28">
        <f aca="true" t="shared" si="0" ref="C7:N7">SUM(C8:C27)</f>
        <v>1271</v>
      </c>
      <c r="D7" s="28">
        <f t="shared" si="0"/>
        <v>1165</v>
      </c>
      <c r="E7" s="28">
        <f t="shared" si="0"/>
        <v>1093</v>
      </c>
      <c r="F7" s="50"/>
      <c r="G7" s="28">
        <f t="shared" si="0"/>
        <v>72</v>
      </c>
      <c r="H7" s="28">
        <f t="shared" si="0"/>
        <v>106</v>
      </c>
      <c r="I7" s="29">
        <f>H7/C7</f>
        <v>0.08339889850511409</v>
      </c>
      <c r="J7" s="28">
        <f>SUM(J8:J27)</f>
        <v>42</v>
      </c>
      <c r="K7" s="38">
        <f>SUM(K8:K27)</f>
        <v>1</v>
      </c>
      <c r="L7" s="38"/>
      <c r="M7" s="38"/>
      <c r="N7" s="38">
        <f t="shared" si="0"/>
        <v>4</v>
      </c>
      <c r="O7" s="28">
        <f>SUM(O8:O27)</f>
        <v>17</v>
      </c>
      <c r="P7" s="80">
        <f>(C7-Q7)/C7</f>
        <v>0.0967741935483871</v>
      </c>
      <c r="Q7" s="28">
        <f>SUM(Q8:Q27)</f>
        <v>1148</v>
      </c>
      <c r="R7" s="6"/>
      <c r="U7" s="22"/>
      <c r="V7" s="16"/>
    </row>
    <row r="8" spans="1:22" s="72" customFormat="1" ht="38.25" customHeight="1">
      <c r="A8" s="63">
        <v>1</v>
      </c>
      <c r="B8" s="64" t="s">
        <v>10</v>
      </c>
      <c r="C8" s="65">
        <v>55</v>
      </c>
      <c r="D8" s="32">
        <v>49</v>
      </c>
      <c r="E8" s="31">
        <v>48</v>
      </c>
      <c r="F8" s="66">
        <v>46</v>
      </c>
      <c r="G8" s="66">
        <f aca="true" t="shared" si="1" ref="G8:G27">D8-E8</f>
        <v>1</v>
      </c>
      <c r="H8" s="66">
        <f aca="true" t="shared" si="2" ref="H8:H27">C8-D8</f>
        <v>6</v>
      </c>
      <c r="I8" s="74">
        <f>H8/C8</f>
        <v>0.10909090909090909</v>
      </c>
      <c r="J8" s="66">
        <f>1+1</f>
        <v>2</v>
      </c>
      <c r="K8" s="39"/>
      <c r="L8" s="39"/>
      <c r="M8" s="39">
        <v>2</v>
      </c>
      <c r="N8" s="39">
        <v>1</v>
      </c>
      <c r="O8" s="66">
        <v>1</v>
      </c>
      <c r="P8" s="74">
        <f>(C8-Q8)/C8</f>
        <v>0.12727272727272726</v>
      </c>
      <c r="Q8" s="67">
        <f aca="true" t="shared" si="3" ref="Q8:Q27">D8-O8</f>
        <v>48</v>
      </c>
      <c r="R8" s="77"/>
      <c r="T8" s="60"/>
      <c r="U8" s="61"/>
      <c r="V8" s="62"/>
    </row>
    <row r="9" spans="1:22" s="72" customFormat="1" ht="38.25" customHeight="1">
      <c r="A9" s="63">
        <v>2</v>
      </c>
      <c r="B9" s="64" t="s">
        <v>21</v>
      </c>
      <c r="C9" s="65">
        <v>48</v>
      </c>
      <c r="D9" s="32">
        <v>43</v>
      </c>
      <c r="E9" s="31">
        <v>41</v>
      </c>
      <c r="F9" s="66">
        <v>41</v>
      </c>
      <c r="G9" s="66">
        <f t="shared" si="1"/>
        <v>2</v>
      </c>
      <c r="H9" s="66">
        <f t="shared" si="2"/>
        <v>5</v>
      </c>
      <c r="I9" s="74">
        <f>H9/C9</f>
        <v>0.10416666666666667</v>
      </c>
      <c r="J9" s="66">
        <v>1</v>
      </c>
      <c r="K9" s="39"/>
      <c r="L9" s="39"/>
      <c r="M9" s="39">
        <v>0</v>
      </c>
      <c r="N9" s="39">
        <v>0</v>
      </c>
      <c r="O9" s="66">
        <v>1</v>
      </c>
      <c r="P9" s="74">
        <f>(C9-Q9)/C9</f>
        <v>0.125</v>
      </c>
      <c r="Q9" s="67">
        <f t="shared" si="3"/>
        <v>42</v>
      </c>
      <c r="R9" s="76"/>
      <c r="T9" s="60"/>
      <c r="U9" s="61"/>
      <c r="V9" s="62"/>
    </row>
    <row r="10" spans="1:22" s="72" customFormat="1" ht="38.25" customHeight="1">
      <c r="A10" s="63">
        <v>3</v>
      </c>
      <c r="B10" s="64" t="s">
        <v>26</v>
      </c>
      <c r="C10" s="65">
        <v>33</v>
      </c>
      <c r="D10" s="32">
        <v>30</v>
      </c>
      <c r="E10" s="31">
        <v>29</v>
      </c>
      <c r="F10" s="66">
        <v>30</v>
      </c>
      <c r="G10" s="66">
        <f t="shared" si="1"/>
        <v>1</v>
      </c>
      <c r="H10" s="66">
        <f t="shared" si="2"/>
        <v>3</v>
      </c>
      <c r="I10" s="74">
        <f>H10/C10</f>
        <v>0.09090909090909091</v>
      </c>
      <c r="J10" s="66">
        <v>0</v>
      </c>
      <c r="K10" s="39"/>
      <c r="L10" s="39"/>
      <c r="M10" s="39">
        <v>2</v>
      </c>
      <c r="N10" s="39"/>
      <c r="O10" s="66">
        <v>1</v>
      </c>
      <c r="P10" s="74">
        <f>(C10-Q10)/C10</f>
        <v>0.12121212121212122</v>
      </c>
      <c r="Q10" s="67">
        <f t="shared" si="3"/>
        <v>29</v>
      </c>
      <c r="R10" s="76"/>
      <c r="S10" s="73"/>
      <c r="T10" s="60"/>
      <c r="U10" s="61"/>
      <c r="V10" s="62"/>
    </row>
    <row r="11" spans="1:22" s="72" customFormat="1" ht="38.25" customHeight="1">
      <c r="A11" s="63">
        <v>4</v>
      </c>
      <c r="B11" s="64" t="s">
        <v>61</v>
      </c>
      <c r="C11" s="65">
        <v>37</v>
      </c>
      <c r="D11" s="32">
        <v>35</v>
      </c>
      <c r="E11" s="31">
        <v>33</v>
      </c>
      <c r="F11" s="66">
        <v>32</v>
      </c>
      <c r="G11" s="66">
        <f t="shared" si="1"/>
        <v>2</v>
      </c>
      <c r="H11" s="66">
        <f t="shared" si="2"/>
        <v>2</v>
      </c>
      <c r="I11" s="74">
        <f>H11/25</f>
        <v>0.08</v>
      </c>
      <c r="J11" s="66">
        <v>0</v>
      </c>
      <c r="K11" s="39"/>
      <c r="L11" s="39"/>
      <c r="M11" s="39"/>
      <c r="N11" s="39"/>
      <c r="O11" s="66">
        <v>1</v>
      </c>
      <c r="P11" s="74">
        <f>(C11-Q11)/25</f>
        <v>0.12</v>
      </c>
      <c r="Q11" s="67">
        <f t="shared" si="3"/>
        <v>34</v>
      </c>
      <c r="R11" s="77"/>
      <c r="S11" s="68"/>
      <c r="T11" s="69"/>
      <c r="U11" s="70"/>
      <c r="V11" s="71"/>
    </row>
    <row r="12" spans="1:22" s="72" customFormat="1" ht="38.25" customHeight="1">
      <c r="A12" s="63">
        <v>5</v>
      </c>
      <c r="B12" s="64" t="s">
        <v>8</v>
      </c>
      <c r="C12" s="65">
        <v>69</v>
      </c>
      <c r="D12" s="32">
        <v>62</v>
      </c>
      <c r="E12" s="31">
        <v>56</v>
      </c>
      <c r="F12" s="66">
        <v>59</v>
      </c>
      <c r="G12" s="66">
        <f t="shared" si="1"/>
        <v>6</v>
      </c>
      <c r="H12" s="66">
        <f t="shared" si="2"/>
        <v>7</v>
      </c>
      <c r="I12" s="74">
        <f aca="true" t="shared" si="4" ref="I12:I38">H12/C12</f>
        <v>0.10144927536231885</v>
      </c>
      <c r="J12" s="66">
        <v>2</v>
      </c>
      <c r="K12" s="39"/>
      <c r="L12" s="39"/>
      <c r="M12" s="39">
        <v>1</v>
      </c>
      <c r="N12" s="39">
        <v>2</v>
      </c>
      <c r="O12" s="66">
        <v>1</v>
      </c>
      <c r="P12" s="74">
        <f aca="true" t="shared" si="5" ref="P12:P27">(C12-Q12)/C12</f>
        <v>0.11594202898550725</v>
      </c>
      <c r="Q12" s="67">
        <f t="shared" si="3"/>
        <v>61</v>
      </c>
      <c r="R12" s="76"/>
      <c r="T12" s="60"/>
      <c r="U12" s="61"/>
      <c r="V12" s="62"/>
    </row>
    <row r="13" spans="1:22" s="72" customFormat="1" ht="38.25" customHeight="1">
      <c r="A13" s="63">
        <v>6</v>
      </c>
      <c r="B13" s="64" t="s">
        <v>121</v>
      </c>
      <c r="C13" s="65">
        <v>389</v>
      </c>
      <c r="D13" s="32">
        <v>347</v>
      </c>
      <c r="E13" s="31">
        <v>317</v>
      </c>
      <c r="F13" s="66">
        <v>347</v>
      </c>
      <c r="G13" s="66">
        <f t="shared" si="1"/>
        <v>30</v>
      </c>
      <c r="H13" s="66">
        <f t="shared" si="2"/>
        <v>42</v>
      </c>
      <c r="I13" s="74">
        <f t="shared" si="4"/>
        <v>0.10796915167095116</v>
      </c>
      <c r="J13" s="66">
        <f>8+2</f>
        <v>10</v>
      </c>
      <c r="K13" s="39"/>
      <c r="L13" s="39"/>
      <c r="M13" s="39">
        <v>3</v>
      </c>
      <c r="N13" s="39"/>
      <c r="O13" s="66">
        <v>3</v>
      </c>
      <c r="P13" s="74">
        <f t="shared" si="5"/>
        <v>0.11568123393316196</v>
      </c>
      <c r="Q13" s="67">
        <f t="shared" si="3"/>
        <v>344</v>
      </c>
      <c r="R13" s="76"/>
      <c r="T13" s="60"/>
      <c r="U13" s="61"/>
      <c r="V13" s="62"/>
    </row>
    <row r="14" spans="1:22" s="33" customFormat="1" ht="38.25" customHeight="1">
      <c r="A14" s="63">
        <v>7</v>
      </c>
      <c r="B14" s="64" t="s">
        <v>19</v>
      </c>
      <c r="C14" s="65">
        <v>44</v>
      </c>
      <c r="D14" s="32">
        <v>41</v>
      </c>
      <c r="E14" s="31">
        <v>36</v>
      </c>
      <c r="F14" s="66">
        <v>40</v>
      </c>
      <c r="G14" s="66">
        <f t="shared" si="1"/>
        <v>5</v>
      </c>
      <c r="H14" s="66">
        <f t="shared" si="2"/>
        <v>3</v>
      </c>
      <c r="I14" s="74">
        <f t="shared" si="4"/>
        <v>0.06818181818181818</v>
      </c>
      <c r="J14" s="66">
        <v>5</v>
      </c>
      <c r="K14" s="39">
        <v>0</v>
      </c>
      <c r="L14" s="39"/>
      <c r="M14" s="39">
        <v>1</v>
      </c>
      <c r="N14" s="39">
        <v>0</v>
      </c>
      <c r="O14" s="66">
        <v>2</v>
      </c>
      <c r="P14" s="74">
        <f t="shared" si="5"/>
        <v>0.11363636363636363</v>
      </c>
      <c r="Q14" s="67">
        <f t="shared" si="3"/>
        <v>39</v>
      </c>
      <c r="R14" s="76"/>
      <c r="S14" s="72"/>
      <c r="T14" s="60"/>
      <c r="U14" s="61"/>
      <c r="V14" s="62"/>
    </row>
    <row r="15" spans="1:22" s="72" customFormat="1" ht="38.25" customHeight="1">
      <c r="A15" s="63">
        <v>8</v>
      </c>
      <c r="B15" s="64" t="s">
        <v>3</v>
      </c>
      <c r="C15" s="65">
        <v>56</v>
      </c>
      <c r="D15" s="32">
        <v>51</v>
      </c>
      <c r="E15" s="31">
        <v>46</v>
      </c>
      <c r="F15" s="66">
        <v>48</v>
      </c>
      <c r="G15" s="66">
        <f t="shared" si="1"/>
        <v>5</v>
      </c>
      <c r="H15" s="66">
        <f t="shared" si="2"/>
        <v>5</v>
      </c>
      <c r="I15" s="74">
        <f t="shared" si="4"/>
        <v>0.08928571428571429</v>
      </c>
      <c r="J15" s="66">
        <v>0</v>
      </c>
      <c r="K15" s="39"/>
      <c r="L15" s="39"/>
      <c r="M15" s="39"/>
      <c r="N15" s="39"/>
      <c r="O15" s="66">
        <v>1</v>
      </c>
      <c r="P15" s="74">
        <f t="shared" si="5"/>
        <v>0.10714285714285714</v>
      </c>
      <c r="Q15" s="67">
        <f t="shared" si="3"/>
        <v>50</v>
      </c>
      <c r="R15" s="75"/>
      <c r="T15" s="60"/>
      <c r="U15" s="61"/>
      <c r="V15" s="62"/>
    </row>
    <row r="16" spans="1:22" s="72" customFormat="1" ht="38.25" customHeight="1">
      <c r="A16" s="63">
        <v>9</v>
      </c>
      <c r="B16" s="64" t="s">
        <v>20</v>
      </c>
      <c r="C16" s="65">
        <v>66</v>
      </c>
      <c r="D16" s="32">
        <v>60</v>
      </c>
      <c r="E16" s="31">
        <v>53</v>
      </c>
      <c r="F16" s="66">
        <v>57</v>
      </c>
      <c r="G16" s="66">
        <f t="shared" si="1"/>
        <v>7</v>
      </c>
      <c r="H16" s="66">
        <f t="shared" si="2"/>
        <v>6</v>
      </c>
      <c r="I16" s="74">
        <f t="shared" si="4"/>
        <v>0.09090909090909091</v>
      </c>
      <c r="J16" s="66">
        <v>1</v>
      </c>
      <c r="K16" s="39"/>
      <c r="L16" s="39">
        <v>1</v>
      </c>
      <c r="M16" s="39"/>
      <c r="N16" s="39"/>
      <c r="O16" s="66">
        <v>1</v>
      </c>
      <c r="P16" s="74">
        <f t="shared" si="5"/>
        <v>0.10606060606060606</v>
      </c>
      <c r="Q16" s="67">
        <f t="shared" si="3"/>
        <v>59</v>
      </c>
      <c r="R16" s="77"/>
      <c r="T16" s="60"/>
      <c r="U16" s="61"/>
      <c r="V16" s="62"/>
    </row>
    <row r="17" spans="1:22" s="68" customFormat="1" ht="38.25" customHeight="1">
      <c r="A17" s="63">
        <v>10</v>
      </c>
      <c r="B17" s="14" t="s">
        <v>68</v>
      </c>
      <c r="C17" s="30">
        <v>77</v>
      </c>
      <c r="D17" s="32">
        <v>70</v>
      </c>
      <c r="E17" s="31">
        <v>69</v>
      </c>
      <c r="F17" s="51">
        <v>70</v>
      </c>
      <c r="G17" s="31">
        <f t="shared" si="1"/>
        <v>1</v>
      </c>
      <c r="H17" s="66">
        <f t="shared" si="2"/>
        <v>7</v>
      </c>
      <c r="I17" s="78">
        <f t="shared" si="4"/>
        <v>0.09090909090909091</v>
      </c>
      <c r="J17" s="31">
        <f>3+1</f>
        <v>4</v>
      </c>
      <c r="K17" s="39"/>
      <c r="L17" s="39"/>
      <c r="M17" s="39"/>
      <c r="N17" s="39"/>
      <c r="O17" s="31">
        <v>1</v>
      </c>
      <c r="P17" s="74">
        <f t="shared" si="5"/>
        <v>0.1038961038961039</v>
      </c>
      <c r="Q17" s="32">
        <f t="shared" si="3"/>
        <v>69</v>
      </c>
      <c r="R17" s="15"/>
      <c r="S17" s="8"/>
      <c r="T17" s="23"/>
      <c r="U17" s="22"/>
      <c r="V17" s="16"/>
    </row>
    <row r="18" spans="1:22" s="7" customFormat="1" ht="38.25" customHeight="1">
      <c r="A18" s="63">
        <v>11</v>
      </c>
      <c r="B18" s="64" t="s">
        <v>122</v>
      </c>
      <c r="C18" s="65">
        <v>51</v>
      </c>
      <c r="D18" s="32">
        <v>47</v>
      </c>
      <c r="E18" s="31">
        <v>46</v>
      </c>
      <c r="F18" s="66">
        <v>44</v>
      </c>
      <c r="G18" s="66">
        <f t="shared" si="1"/>
        <v>1</v>
      </c>
      <c r="H18" s="66">
        <f t="shared" si="2"/>
        <v>4</v>
      </c>
      <c r="I18" s="74">
        <f t="shared" si="4"/>
        <v>0.0784313725490196</v>
      </c>
      <c r="J18" s="66">
        <v>3</v>
      </c>
      <c r="K18" s="39"/>
      <c r="L18" s="39"/>
      <c r="M18" s="39"/>
      <c r="N18" s="39">
        <v>1</v>
      </c>
      <c r="O18" s="66">
        <v>1</v>
      </c>
      <c r="P18" s="74">
        <f t="shared" si="5"/>
        <v>0.09803921568627451</v>
      </c>
      <c r="Q18" s="67">
        <f t="shared" si="3"/>
        <v>46</v>
      </c>
      <c r="R18" s="77"/>
      <c r="S18" s="72"/>
      <c r="T18" s="60"/>
      <c r="U18" s="61"/>
      <c r="V18" s="62"/>
    </row>
    <row r="19" spans="1:22" s="7" customFormat="1" ht="38.25" customHeight="1">
      <c r="A19" s="63">
        <v>12</v>
      </c>
      <c r="B19" s="14" t="s">
        <v>62</v>
      </c>
      <c r="C19" s="30">
        <v>31</v>
      </c>
      <c r="D19" s="32">
        <v>29</v>
      </c>
      <c r="E19" s="31">
        <v>29</v>
      </c>
      <c r="F19" s="51">
        <v>28</v>
      </c>
      <c r="G19" s="31">
        <f t="shared" si="1"/>
        <v>0</v>
      </c>
      <c r="H19" s="66">
        <f t="shared" si="2"/>
        <v>2</v>
      </c>
      <c r="I19" s="78">
        <f t="shared" si="4"/>
        <v>0.06451612903225806</v>
      </c>
      <c r="J19" s="31">
        <v>3</v>
      </c>
      <c r="K19" s="39"/>
      <c r="L19" s="39"/>
      <c r="M19" s="39">
        <v>2</v>
      </c>
      <c r="N19" s="39"/>
      <c r="O19" s="31">
        <v>1</v>
      </c>
      <c r="P19" s="74">
        <f t="shared" si="5"/>
        <v>0.0967741935483871</v>
      </c>
      <c r="Q19" s="32">
        <f t="shared" si="3"/>
        <v>28</v>
      </c>
      <c r="R19" s="13"/>
      <c r="T19" s="23"/>
      <c r="U19" s="22"/>
      <c r="V19" s="16"/>
    </row>
    <row r="20" spans="1:22" s="7" customFormat="1" ht="38.25" customHeight="1">
      <c r="A20" s="63">
        <v>13</v>
      </c>
      <c r="B20" s="14" t="s">
        <v>90</v>
      </c>
      <c r="C20" s="30">
        <v>22</v>
      </c>
      <c r="D20" s="32">
        <v>20</v>
      </c>
      <c r="E20" s="31">
        <v>20</v>
      </c>
      <c r="F20" s="51"/>
      <c r="G20" s="31">
        <f t="shared" si="1"/>
        <v>0</v>
      </c>
      <c r="H20" s="66">
        <f t="shared" si="2"/>
        <v>2</v>
      </c>
      <c r="I20" s="78">
        <f t="shared" si="4"/>
        <v>0.09090909090909091</v>
      </c>
      <c r="J20" s="31">
        <v>1</v>
      </c>
      <c r="K20" s="39"/>
      <c r="L20" s="39"/>
      <c r="M20" s="39">
        <v>1</v>
      </c>
      <c r="N20" s="39"/>
      <c r="O20" s="31"/>
      <c r="P20" s="74">
        <f t="shared" si="5"/>
        <v>0.09090909090909091</v>
      </c>
      <c r="Q20" s="32">
        <f t="shared" si="3"/>
        <v>20</v>
      </c>
      <c r="R20" s="13"/>
      <c r="T20" s="23"/>
      <c r="U20" s="22"/>
      <c r="V20" s="16"/>
    </row>
    <row r="21" spans="1:22" s="68" customFormat="1" ht="38.25" customHeight="1">
      <c r="A21" s="63">
        <v>14</v>
      </c>
      <c r="B21" s="14" t="s">
        <v>63</v>
      </c>
      <c r="C21" s="30">
        <v>25</v>
      </c>
      <c r="D21" s="32">
        <v>24</v>
      </c>
      <c r="E21" s="31">
        <v>22</v>
      </c>
      <c r="F21" s="51">
        <v>23</v>
      </c>
      <c r="G21" s="31">
        <f t="shared" si="1"/>
        <v>2</v>
      </c>
      <c r="H21" s="66">
        <f t="shared" si="2"/>
        <v>1</v>
      </c>
      <c r="I21" s="78">
        <f t="shared" si="4"/>
        <v>0.04</v>
      </c>
      <c r="J21" s="31">
        <v>1</v>
      </c>
      <c r="K21" s="39">
        <v>0</v>
      </c>
      <c r="L21" s="39"/>
      <c r="M21" s="39">
        <v>2</v>
      </c>
      <c r="N21" s="39">
        <v>0</v>
      </c>
      <c r="O21" s="31">
        <v>1</v>
      </c>
      <c r="P21" s="74">
        <f t="shared" si="5"/>
        <v>0.08</v>
      </c>
      <c r="Q21" s="32">
        <f t="shared" si="3"/>
        <v>23</v>
      </c>
      <c r="R21" s="13"/>
      <c r="S21" s="7"/>
      <c r="T21" s="23"/>
      <c r="U21" s="22"/>
      <c r="V21" s="16"/>
    </row>
    <row r="22" spans="1:22" s="8" customFormat="1" ht="38.25" customHeight="1">
      <c r="A22" s="63">
        <v>15</v>
      </c>
      <c r="B22" s="64" t="s">
        <v>15</v>
      </c>
      <c r="C22" s="65">
        <v>63</v>
      </c>
      <c r="D22" s="32">
        <v>59</v>
      </c>
      <c r="E22" s="31">
        <v>56</v>
      </c>
      <c r="F22" s="66">
        <v>58</v>
      </c>
      <c r="G22" s="66">
        <f t="shared" si="1"/>
        <v>3</v>
      </c>
      <c r="H22" s="66">
        <f t="shared" si="2"/>
        <v>4</v>
      </c>
      <c r="I22" s="74">
        <f t="shared" si="4"/>
        <v>0.06349206349206349</v>
      </c>
      <c r="J22" s="66">
        <v>1</v>
      </c>
      <c r="K22" s="39">
        <v>1</v>
      </c>
      <c r="L22" s="39">
        <v>1</v>
      </c>
      <c r="M22" s="39">
        <v>1</v>
      </c>
      <c r="N22" s="39">
        <v>0</v>
      </c>
      <c r="O22" s="66">
        <v>1</v>
      </c>
      <c r="P22" s="74">
        <f t="shared" si="5"/>
        <v>0.07936507936507936</v>
      </c>
      <c r="Q22" s="67">
        <f t="shared" si="3"/>
        <v>58</v>
      </c>
      <c r="R22" s="77"/>
      <c r="S22" s="72"/>
      <c r="T22" s="60"/>
      <c r="U22" s="61"/>
      <c r="V22" s="62"/>
    </row>
    <row r="23" spans="1:22" s="72" customFormat="1" ht="38.25" customHeight="1">
      <c r="A23" s="63">
        <v>16</v>
      </c>
      <c r="B23" s="14" t="s">
        <v>67</v>
      </c>
      <c r="C23" s="30">
        <v>29</v>
      </c>
      <c r="D23" s="32">
        <v>26</v>
      </c>
      <c r="E23" s="31">
        <v>26</v>
      </c>
      <c r="F23" s="51">
        <v>26</v>
      </c>
      <c r="G23" s="31">
        <f t="shared" si="1"/>
        <v>0</v>
      </c>
      <c r="H23" s="66">
        <f t="shared" si="2"/>
        <v>3</v>
      </c>
      <c r="I23" s="78">
        <f t="shared" si="4"/>
        <v>0.10344827586206896</v>
      </c>
      <c r="J23" s="31">
        <v>0</v>
      </c>
      <c r="K23" s="39"/>
      <c r="L23" s="39"/>
      <c r="M23" s="39"/>
      <c r="N23" s="39"/>
      <c r="O23" s="31">
        <v>-1</v>
      </c>
      <c r="P23" s="74">
        <f t="shared" si="5"/>
        <v>0.06896551724137931</v>
      </c>
      <c r="Q23" s="32">
        <f t="shared" si="3"/>
        <v>27</v>
      </c>
      <c r="R23" s="13"/>
      <c r="S23" s="44"/>
      <c r="T23" s="41"/>
      <c r="U23" s="42"/>
      <c r="V23" s="43"/>
    </row>
    <row r="24" spans="1:22" s="73" customFormat="1" ht="38.25" customHeight="1">
      <c r="A24" s="63">
        <v>17</v>
      </c>
      <c r="B24" s="64" t="s">
        <v>64</v>
      </c>
      <c r="C24" s="65">
        <v>67</v>
      </c>
      <c r="D24" s="32">
        <v>63</v>
      </c>
      <c r="E24" s="31">
        <v>61</v>
      </c>
      <c r="F24" s="66">
        <v>63</v>
      </c>
      <c r="G24" s="66">
        <f t="shared" si="1"/>
        <v>2</v>
      </c>
      <c r="H24" s="66">
        <f t="shared" si="2"/>
        <v>4</v>
      </c>
      <c r="I24" s="74">
        <f t="shared" si="4"/>
        <v>0.05970149253731343</v>
      </c>
      <c r="J24" s="66">
        <v>4</v>
      </c>
      <c r="K24" s="39"/>
      <c r="L24" s="39">
        <v>5</v>
      </c>
      <c r="M24" s="39"/>
      <c r="N24" s="39"/>
      <c r="O24" s="66"/>
      <c r="P24" s="74">
        <f t="shared" si="5"/>
        <v>0.05970149253731343</v>
      </c>
      <c r="Q24" s="67">
        <f t="shared" si="3"/>
        <v>63</v>
      </c>
      <c r="R24" s="76"/>
      <c r="S24" s="68"/>
      <c r="T24" s="69"/>
      <c r="U24" s="70"/>
      <c r="V24" s="71"/>
    </row>
    <row r="25" spans="1:22" s="44" customFormat="1" ht="38.25" customHeight="1">
      <c r="A25" s="63">
        <v>18</v>
      </c>
      <c r="B25" s="64" t="s">
        <v>66</v>
      </c>
      <c r="C25" s="65">
        <v>46</v>
      </c>
      <c r="D25" s="32">
        <v>44</v>
      </c>
      <c r="E25" s="31">
        <v>42</v>
      </c>
      <c r="F25" s="66">
        <v>45</v>
      </c>
      <c r="G25" s="66">
        <f t="shared" si="1"/>
        <v>2</v>
      </c>
      <c r="H25" s="66">
        <f t="shared" si="2"/>
        <v>2</v>
      </c>
      <c r="I25" s="74">
        <f t="shared" si="4"/>
        <v>0.043478260869565216</v>
      </c>
      <c r="J25" s="66">
        <v>0</v>
      </c>
      <c r="K25" s="39"/>
      <c r="L25" s="39">
        <v>1</v>
      </c>
      <c r="M25" s="39">
        <v>1</v>
      </c>
      <c r="N25" s="39"/>
      <c r="O25" s="66"/>
      <c r="P25" s="74">
        <f t="shared" si="5"/>
        <v>0.043478260869565216</v>
      </c>
      <c r="Q25" s="67">
        <f t="shared" si="3"/>
        <v>44</v>
      </c>
      <c r="R25" s="77"/>
      <c r="S25" s="73"/>
      <c r="T25" s="60"/>
      <c r="U25" s="61"/>
      <c r="V25" s="62"/>
    </row>
    <row r="26" spans="1:22" s="73" customFormat="1" ht="38.25" customHeight="1">
      <c r="A26" s="63">
        <v>19</v>
      </c>
      <c r="B26" s="14" t="s">
        <v>18</v>
      </c>
      <c r="C26" s="30">
        <v>29</v>
      </c>
      <c r="D26" s="32">
        <v>28</v>
      </c>
      <c r="E26" s="31">
        <v>27</v>
      </c>
      <c r="F26" s="51"/>
      <c r="G26" s="31">
        <f t="shared" si="1"/>
        <v>1</v>
      </c>
      <c r="H26" s="66">
        <f t="shared" si="2"/>
        <v>1</v>
      </c>
      <c r="I26" s="78">
        <f t="shared" si="4"/>
        <v>0.034482758620689655</v>
      </c>
      <c r="J26" s="31">
        <f>3+1</f>
        <v>4</v>
      </c>
      <c r="K26" s="39"/>
      <c r="L26" s="39"/>
      <c r="M26" s="39">
        <v>1</v>
      </c>
      <c r="N26" s="39"/>
      <c r="O26" s="31"/>
      <c r="P26" s="74">
        <f t="shared" si="5"/>
        <v>0.034482758620689655</v>
      </c>
      <c r="Q26" s="32">
        <f t="shared" si="3"/>
        <v>28</v>
      </c>
      <c r="R26" s="13"/>
      <c r="S26" s="33"/>
      <c r="T26" s="41"/>
      <c r="U26" s="42"/>
      <c r="V26" s="43"/>
    </row>
    <row r="27" spans="1:22" s="73" customFormat="1" ht="38.25" customHeight="1">
      <c r="A27" s="63">
        <v>20</v>
      </c>
      <c r="B27" s="64" t="s">
        <v>22</v>
      </c>
      <c r="C27" s="65">
        <v>34</v>
      </c>
      <c r="D27" s="32">
        <v>37</v>
      </c>
      <c r="E27" s="31">
        <v>36</v>
      </c>
      <c r="F27" s="66">
        <v>37</v>
      </c>
      <c r="G27" s="66">
        <f t="shared" si="1"/>
        <v>1</v>
      </c>
      <c r="H27" s="66">
        <f t="shared" si="2"/>
        <v>-3</v>
      </c>
      <c r="I27" s="74">
        <f t="shared" si="4"/>
        <v>-0.08823529411764706</v>
      </c>
      <c r="J27" s="66">
        <v>0</v>
      </c>
      <c r="K27" s="39"/>
      <c r="L27" s="39"/>
      <c r="M27" s="39"/>
      <c r="N27" s="39"/>
      <c r="O27" s="66">
        <v>1</v>
      </c>
      <c r="P27" s="74">
        <f t="shared" si="5"/>
        <v>-0.058823529411764705</v>
      </c>
      <c r="Q27" s="67">
        <f t="shared" si="3"/>
        <v>36</v>
      </c>
      <c r="R27" s="76"/>
      <c r="T27" s="60"/>
      <c r="U27" s="61"/>
      <c r="V27" s="62"/>
    </row>
    <row r="28" spans="1:22" s="3" customFormat="1" ht="38.25" customHeight="1">
      <c r="A28" s="4" t="s">
        <v>31</v>
      </c>
      <c r="B28" s="5" t="s">
        <v>32</v>
      </c>
      <c r="C28" s="28">
        <f>SUM(C29:C38)</f>
        <v>1013</v>
      </c>
      <c r="D28" s="28">
        <f>SUM(D29:D38)</f>
        <v>922</v>
      </c>
      <c r="E28" s="28">
        <f>SUM(E29:E38)</f>
        <v>851</v>
      </c>
      <c r="F28" s="50"/>
      <c r="G28" s="28">
        <f>SUM(G29:G38)</f>
        <v>71</v>
      </c>
      <c r="H28" s="28">
        <f>SUM(H29:H38)</f>
        <v>91</v>
      </c>
      <c r="I28" s="78">
        <f t="shared" si="4"/>
        <v>0.08983218163869694</v>
      </c>
      <c r="J28" s="28">
        <f>SUM(J29:J38)</f>
        <v>22</v>
      </c>
      <c r="K28" s="38"/>
      <c r="L28" s="38"/>
      <c r="M28" s="38"/>
      <c r="N28" s="38"/>
      <c r="O28" s="28">
        <f>SUM(O29:O38)</f>
        <v>12</v>
      </c>
      <c r="P28" s="80">
        <f aca="true" t="shared" si="6" ref="P28:P38">(C28-Q28)/C28</f>
        <v>0.1016781836130306</v>
      </c>
      <c r="Q28" s="28">
        <f>SUM(Q29:Q38)</f>
        <v>910</v>
      </c>
      <c r="R28" s="6"/>
      <c r="T28" s="23"/>
      <c r="U28" s="22"/>
      <c r="V28" s="16"/>
    </row>
    <row r="29" spans="1:22" s="59" customFormat="1" ht="38.25" customHeight="1">
      <c r="A29" s="63">
        <v>1</v>
      </c>
      <c r="B29" s="64" t="s">
        <v>36</v>
      </c>
      <c r="C29" s="65">
        <f>96-21</f>
        <v>75</v>
      </c>
      <c r="D29" s="32">
        <v>63</v>
      </c>
      <c r="E29" s="31">
        <v>55</v>
      </c>
      <c r="F29" s="66">
        <v>60</v>
      </c>
      <c r="G29" s="66">
        <f aca="true" t="shared" si="7" ref="G29:G38">D29-E29</f>
        <v>8</v>
      </c>
      <c r="H29" s="66">
        <f aca="true" t="shared" si="8" ref="H29:H38">C29-D29</f>
        <v>12</v>
      </c>
      <c r="I29" s="74">
        <f t="shared" si="4"/>
        <v>0.16</v>
      </c>
      <c r="J29" s="66">
        <v>2</v>
      </c>
      <c r="K29" s="39"/>
      <c r="L29" s="39"/>
      <c r="M29" s="39"/>
      <c r="N29" s="39"/>
      <c r="O29" s="66">
        <v>1</v>
      </c>
      <c r="P29" s="74">
        <f t="shared" si="6"/>
        <v>0.17333333333333334</v>
      </c>
      <c r="Q29" s="67">
        <f aca="true" t="shared" si="9" ref="Q29:Q38">D29-O29</f>
        <v>62</v>
      </c>
      <c r="R29" s="76"/>
      <c r="T29" s="60"/>
      <c r="U29" s="61"/>
      <c r="V29" s="62"/>
    </row>
    <row r="30" spans="1:22" s="59" customFormat="1" ht="38.25" customHeight="1">
      <c r="A30" s="63">
        <v>2</v>
      </c>
      <c r="B30" s="64" t="s">
        <v>39</v>
      </c>
      <c r="C30" s="65">
        <v>116</v>
      </c>
      <c r="D30" s="32">
        <v>102</v>
      </c>
      <c r="E30" s="31">
        <v>97</v>
      </c>
      <c r="F30" s="66">
        <v>101</v>
      </c>
      <c r="G30" s="66">
        <f t="shared" si="7"/>
        <v>5</v>
      </c>
      <c r="H30" s="66">
        <f t="shared" si="8"/>
        <v>14</v>
      </c>
      <c r="I30" s="74">
        <f t="shared" si="4"/>
        <v>0.1206896551724138</v>
      </c>
      <c r="J30" s="66">
        <v>4</v>
      </c>
      <c r="K30" s="39"/>
      <c r="L30" s="39">
        <v>8</v>
      </c>
      <c r="M30" s="39"/>
      <c r="N30" s="39"/>
      <c r="O30" s="66">
        <v>3</v>
      </c>
      <c r="P30" s="74">
        <f t="shared" si="6"/>
        <v>0.14655172413793102</v>
      </c>
      <c r="Q30" s="67">
        <f t="shared" si="9"/>
        <v>99</v>
      </c>
      <c r="R30" s="77"/>
      <c r="T30" s="60"/>
      <c r="U30" s="61"/>
      <c r="V30" s="62"/>
    </row>
    <row r="31" spans="1:22" s="59" customFormat="1" ht="38.25" customHeight="1">
      <c r="A31" s="63">
        <v>3</v>
      </c>
      <c r="B31" s="64" t="s">
        <v>37</v>
      </c>
      <c r="C31" s="65">
        <f>117-13</f>
        <v>104</v>
      </c>
      <c r="D31" s="32">
        <v>93</v>
      </c>
      <c r="E31" s="31">
        <v>88</v>
      </c>
      <c r="F31" s="66">
        <v>93</v>
      </c>
      <c r="G31" s="66">
        <f t="shared" si="7"/>
        <v>5</v>
      </c>
      <c r="H31" s="66">
        <f t="shared" si="8"/>
        <v>11</v>
      </c>
      <c r="I31" s="74">
        <f t="shared" si="4"/>
        <v>0.10576923076923077</v>
      </c>
      <c r="J31" s="66">
        <f>1+1</f>
        <v>2</v>
      </c>
      <c r="K31" s="39"/>
      <c r="L31" s="39"/>
      <c r="M31" s="39">
        <v>4</v>
      </c>
      <c r="N31" s="39">
        <v>0</v>
      </c>
      <c r="O31" s="66">
        <v>2</v>
      </c>
      <c r="P31" s="74">
        <f t="shared" si="6"/>
        <v>0.125</v>
      </c>
      <c r="Q31" s="67">
        <f t="shared" si="9"/>
        <v>91</v>
      </c>
      <c r="R31" s="76"/>
      <c r="T31" s="60"/>
      <c r="U31" s="61"/>
      <c r="V31" s="62"/>
    </row>
    <row r="32" spans="1:22" s="59" customFormat="1" ht="38.25" customHeight="1">
      <c r="A32" s="63">
        <v>4</v>
      </c>
      <c r="B32" s="64" t="s">
        <v>38</v>
      </c>
      <c r="C32" s="65">
        <v>109</v>
      </c>
      <c r="D32" s="32">
        <v>98</v>
      </c>
      <c r="E32" s="31">
        <v>90</v>
      </c>
      <c r="F32" s="66">
        <v>97</v>
      </c>
      <c r="G32" s="66">
        <f t="shared" si="7"/>
        <v>8</v>
      </c>
      <c r="H32" s="66">
        <f t="shared" si="8"/>
        <v>11</v>
      </c>
      <c r="I32" s="74">
        <f t="shared" si="4"/>
        <v>0.10091743119266056</v>
      </c>
      <c r="J32" s="66">
        <v>2</v>
      </c>
      <c r="K32" s="39"/>
      <c r="L32" s="39"/>
      <c r="M32" s="39"/>
      <c r="N32" s="39"/>
      <c r="O32" s="66">
        <v>1</v>
      </c>
      <c r="P32" s="74">
        <f t="shared" si="6"/>
        <v>0.11009174311926606</v>
      </c>
      <c r="Q32" s="67">
        <f t="shared" si="9"/>
        <v>97</v>
      </c>
      <c r="R32" s="77"/>
      <c r="T32" s="60"/>
      <c r="U32" s="61"/>
      <c r="V32" s="62"/>
    </row>
    <row r="33" spans="1:22" s="59" customFormat="1" ht="38.25" customHeight="1">
      <c r="A33" s="63">
        <v>5</v>
      </c>
      <c r="B33" s="64" t="s">
        <v>41</v>
      </c>
      <c r="C33" s="65">
        <v>109</v>
      </c>
      <c r="D33" s="32">
        <v>98</v>
      </c>
      <c r="E33" s="31">
        <v>84</v>
      </c>
      <c r="F33" s="66">
        <v>95</v>
      </c>
      <c r="G33" s="66">
        <f t="shared" si="7"/>
        <v>14</v>
      </c>
      <c r="H33" s="66">
        <f t="shared" si="8"/>
        <v>11</v>
      </c>
      <c r="I33" s="74">
        <f t="shared" si="4"/>
        <v>0.10091743119266056</v>
      </c>
      <c r="J33" s="66">
        <v>4</v>
      </c>
      <c r="K33" s="39"/>
      <c r="L33" s="39"/>
      <c r="M33" s="39"/>
      <c r="N33" s="39"/>
      <c r="O33" s="66">
        <v>1</v>
      </c>
      <c r="P33" s="74">
        <f t="shared" si="6"/>
        <v>0.11009174311926606</v>
      </c>
      <c r="Q33" s="67">
        <f t="shared" si="9"/>
        <v>97</v>
      </c>
      <c r="R33" s="77"/>
      <c r="T33" s="60"/>
      <c r="U33" s="61"/>
      <c r="V33" s="62"/>
    </row>
    <row r="34" spans="1:22" s="59" customFormat="1" ht="38.25" customHeight="1">
      <c r="A34" s="63">
        <v>6</v>
      </c>
      <c r="B34" s="64" t="s">
        <v>43</v>
      </c>
      <c r="C34" s="65">
        <v>96</v>
      </c>
      <c r="D34" s="32">
        <v>87</v>
      </c>
      <c r="E34" s="31">
        <v>83</v>
      </c>
      <c r="F34" s="66">
        <v>84</v>
      </c>
      <c r="G34" s="66">
        <f t="shared" si="7"/>
        <v>4</v>
      </c>
      <c r="H34" s="66">
        <f t="shared" si="8"/>
        <v>9</v>
      </c>
      <c r="I34" s="74">
        <f t="shared" si="4"/>
        <v>0.09375</v>
      </c>
      <c r="J34" s="66">
        <v>1</v>
      </c>
      <c r="K34" s="39"/>
      <c r="L34" s="39"/>
      <c r="M34" s="39"/>
      <c r="N34" s="39"/>
      <c r="O34" s="66">
        <v>1</v>
      </c>
      <c r="P34" s="74">
        <f t="shared" si="6"/>
        <v>0.10416666666666667</v>
      </c>
      <c r="Q34" s="67">
        <f t="shared" si="9"/>
        <v>86</v>
      </c>
      <c r="R34" s="77"/>
      <c r="T34" s="60"/>
      <c r="U34" s="61"/>
      <c r="V34" s="62"/>
    </row>
    <row r="35" spans="1:22" s="59" customFormat="1" ht="38.25" customHeight="1">
      <c r="A35" s="63">
        <v>7</v>
      </c>
      <c r="B35" s="64" t="s">
        <v>40</v>
      </c>
      <c r="C35" s="65">
        <v>109</v>
      </c>
      <c r="D35" s="32">
        <v>99</v>
      </c>
      <c r="E35" s="31">
        <v>98</v>
      </c>
      <c r="F35" s="66">
        <v>93</v>
      </c>
      <c r="G35" s="66">
        <f t="shared" si="7"/>
        <v>1</v>
      </c>
      <c r="H35" s="66">
        <f t="shared" si="8"/>
        <v>10</v>
      </c>
      <c r="I35" s="74">
        <f t="shared" si="4"/>
        <v>0.09174311926605505</v>
      </c>
      <c r="J35" s="66">
        <v>0</v>
      </c>
      <c r="K35" s="39"/>
      <c r="L35" s="39"/>
      <c r="M35" s="39"/>
      <c r="N35" s="39"/>
      <c r="O35" s="66">
        <v>1</v>
      </c>
      <c r="P35" s="74">
        <f t="shared" si="6"/>
        <v>0.10091743119266056</v>
      </c>
      <c r="Q35" s="67">
        <f t="shared" si="9"/>
        <v>98</v>
      </c>
      <c r="R35" s="77"/>
      <c r="T35" s="60"/>
      <c r="U35" s="61"/>
      <c r="V35" s="62"/>
    </row>
    <row r="36" spans="1:22" s="59" customFormat="1" ht="38.25" customHeight="1">
      <c r="A36" s="63">
        <v>8</v>
      </c>
      <c r="B36" s="64" t="s">
        <v>42</v>
      </c>
      <c r="C36" s="65">
        <v>109</v>
      </c>
      <c r="D36" s="32">
        <v>99</v>
      </c>
      <c r="E36" s="31">
        <v>90</v>
      </c>
      <c r="F36" s="66">
        <v>96</v>
      </c>
      <c r="G36" s="66">
        <f t="shared" si="7"/>
        <v>9</v>
      </c>
      <c r="H36" s="66">
        <f t="shared" si="8"/>
        <v>10</v>
      </c>
      <c r="I36" s="74">
        <f t="shared" si="4"/>
        <v>0.09174311926605505</v>
      </c>
      <c r="J36" s="66">
        <v>1</v>
      </c>
      <c r="K36" s="39">
        <v>0</v>
      </c>
      <c r="L36" s="39"/>
      <c r="M36" s="39">
        <v>1</v>
      </c>
      <c r="N36" s="39">
        <v>1</v>
      </c>
      <c r="O36" s="66">
        <v>1</v>
      </c>
      <c r="P36" s="74">
        <f t="shared" si="6"/>
        <v>0.10091743119266056</v>
      </c>
      <c r="Q36" s="67">
        <f t="shared" si="9"/>
        <v>98</v>
      </c>
      <c r="R36" s="77"/>
      <c r="T36" s="60"/>
      <c r="U36" s="61"/>
      <c r="V36" s="62"/>
    </row>
    <row r="37" spans="1:22" s="59" customFormat="1" ht="38.25" customHeight="1">
      <c r="A37" s="63">
        <v>9</v>
      </c>
      <c r="B37" s="64" t="s">
        <v>33</v>
      </c>
      <c r="C37" s="65">
        <v>105</v>
      </c>
      <c r="D37" s="32">
        <v>97</v>
      </c>
      <c r="E37" s="31">
        <v>90</v>
      </c>
      <c r="F37" s="66">
        <v>97</v>
      </c>
      <c r="G37" s="66">
        <f t="shared" si="7"/>
        <v>7</v>
      </c>
      <c r="H37" s="66">
        <f t="shared" si="8"/>
        <v>8</v>
      </c>
      <c r="I37" s="74">
        <f t="shared" si="4"/>
        <v>0.0761904761904762</v>
      </c>
      <c r="J37" s="66">
        <v>3</v>
      </c>
      <c r="K37" s="39">
        <v>1</v>
      </c>
      <c r="L37" s="39"/>
      <c r="M37" s="39">
        <v>2</v>
      </c>
      <c r="N37" s="39">
        <v>0</v>
      </c>
      <c r="O37" s="66">
        <v>1</v>
      </c>
      <c r="P37" s="74">
        <f t="shared" si="6"/>
        <v>0.08571428571428572</v>
      </c>
      <c r="Q37" s="67">
        <f t="shared" si="9"/>
        <v>96</v>
      </c>
      <c r="R37" s="76"/>
      <c r="T37" s="60"/>
      <c r="U37" s="61"/>
      <c r="V37" s="62"/>
    </row>
    <row r="38" spans="1:22" s="59" customFormat="1" ht="38.25" customHeight="1">
      <c r="A38" s="63">
        <v>10</v>
      </c>
      <c r="B38" s="64" t="s">
        <v>45</v>
      </c>
      <c r="C38" s="65">
        <v>81</v>
      </c>
      <c r="D38" s="32">
        <v>86</v>
      </c>
      <c r="E38" s="31">
        <v>76</v>
      </c>
      <c r="F38" s="66">
        <v>81</v>
      </c>
      <c r="G38" s="66">
        <f t="shared" si="7"/>
        <v>10</v>
      </c>
      <c r="H38" s="66">
        <f t="shared" si="8"/>
        <v>-5</v>
      </c>
      <c r="I38" s="74">
        <f t="shared" si="4"/>
        <v>-0.06172839506172839</v>
      </c>
      <c r="J38" s="66">
        <v>3</v>
      </c>
      <c r="K38" s="39"/>
      <c r="L38" s="39"/>
      <c r="M38" s="39"/>
      <c r="N38" s="39"/>
      <c r="O38" s="66"/>
      <c r="P38" s="74">
        <f t="shared" si="6"/>
        <v>-0.06172839506172839</v>
      </c>
      <c r="Q38" s="67">
        <f t="shared" si="9"/>
        <v>86</v>
      </c>
      <c r="R38" s="77"/>
      <c r="T38" s="60"/>
      <c r="U38" s="61"/>
      <c r="V38" s="62"/>
    </row>
  </sheetData>
  <sheetProtection/>
  <mergeCells count="4">
    <mergeCell ref="A6:B6"/>
    <mergeCell ref="A2:R2"/>
    <mergeCell ref="A3:R3"/>
    <mergeCell ref="O1:R1"/>
  </mergeCells>
  <printOptions/>
  <pageMargins left="0.7086614173228347" right="0.5118110236220472" top="0.7480314960629921" bottom="0.5118110236220472" header="0.31496062992125984" footer="0.31496062992125984"/>
  <pageSetup horizontalDpi="600" verticalDpi="600" orientation="portrait" paperSize="9" scale="95" r:id="rId2"/>
  <headerFoot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X3"/>
    </sheetView>
  </sheetViews>
  <sheetFormatPr defaultColWidth="9.00390625" defaultRowHeight="12.75"/>
  <cols>
    <col min="1" max="1" width="5.28125" style="9" customWidth="1"/>
    <col min="2" max="2" width="35.00390625" style="10" customWidth="1"/>
    <col min="3" max="4" width="9.8515625" style="10" hidden="1" customWidth="1"/>
    <col min="5" max="5" width="10.421875" style="10" hidden="1" customWidth="1"/>
    <col min="6" max="6" width="7.8515625" style="11" customWidth="1"/>
    <col min="7" max="7" width="7.57421875" style="10" customWidth="1"/>
    <col min="8" max="8" width="7.8515625" style="10" customWidth="1"/>
    <col min="9" max="9" width="7.7109375" style="52" hidden="1" customWidth="1"/>
    <col min="10" max="11" width="8.8515625" style="10" hidden="1" customWidth="1"/>
    <col min="12" max="12" width="6.421875" style="10" hidden="1" customWidth="1"/>
    <col min="13" max="13" width="7.421875" style="10" hidden="1" customWidth="1"/>
    <col min="14" max="14" width="9.28125" style="24" hidden="1" customWidth="1"/>
    <col min="15" max="16" width="8.57421875" style="45" hidden="1" customWidth="1"/>
    <col min="17" max="17" width="7.140625" style="54" hidden="1" customWidth="1"/>
    <col min="18" max="18" width="6.421875" style="10" customWidth="1"/>
    <col min="19" max="19" width="7.421875" style="10" customWidth="1"/>
    <col min="20" max="20" width="8.421875" style="24" customWidth="1"/>
    <col min="21" max="21" width="7.421875" style="10" customWidth="1"/>
    <col min="22" max="23" width="14.00390625" style="10" hidden="1" customWidth="1"/>
    <col min="24" max="24" width="5.8515625" style="1" customWidth="1"/>
    <col min="25" max="16384" width="9.00390625" style="1" customWidth="1"/>
  </cols>
  <sheetData>
    <row r="1" spans="17:24" ht="15.75">
      <c r="Q1" s="45"/>
      <c r="R1" s="170"/>
      <c r="S1" s="170"/>
      <c r="T1" s="170"/>
      <c r="U1" s="170"/>
      <c r="V1" s="170"/>
      <c r="W1" s="170"/>
      <c r="X1" s="170"/>
    </row>
    <row r="2" spans="1:24" ht="49.5" customHeight="1">
      <c r="A2" s="158" t="s">
        <v>126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50.25" customHeight="1">
      <c r="A3" s="171" t="s">
        <v>128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s="84" customFormat="1" ht="30.75" customHeight="1">
      <c r="A4" s="173" t="s">
        <v>60</v>
      </c>
      <c r="B4" s="175" t="s">
        <v>117</v>
      </c>
      <c r="C4" s="167" t="s">
        <v>55</v>
      </c>
      <c r="D4" s="168"/>
      <c r="E4" s="169"/>
      <c r="F4" s="163" t="s">
        <v>52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166" t="s">
        <v>54</v>
      </c>
      <c r="W4" s="166"/>
      <c r="X4" s="173" t="s">
        <v>47</v>
      </c>
    </row>
    <row r="5" spans="1:28" s="84" customFormat="1" ht="116.25" customHeight="1">
      <c r="A5" s="174"/>
      <c r="B5" s="176"/>
      <c r="C5" s="85" t="s">
        <v>53</v>
      </c>
      <c r="D5" s="85" t="s">
        <v>57</v>
      </c>
      <c r="E5" s="85" t="s">
        <v>56</v>
      </c>
      <c r="F5" s="86" t="s">
        <v>83</v>
      </c>
      <c r="G5" s="83" t="s">
        <v>99</v>
      </c>
      <c r="H5" s="83" t="s">
        <v>115</v>
      </c>
      <c r="I5" s="87"/>
      <c r="J5" s="83" t="s">
        <v>81</v>
      </c>
      <c r="K5" s="83" t="s">
        <v>85</v>
      </c>
      <c r="L5" s="83" t="s">
        <v>82</v>
      </c>
      <c r="M5" s="83" t="s">
        <v>108</v>
      </c>
      <c r="N5" s="88" t="s">
        <v>107</v>
      </c>
      <c r="O5" s="89" t="s">
        <v>109</v>
      </c>
      <c r="P5" s="89" t="s">
        <v>101</v>
      </c>
      <c r="Q5" s="89" t="s">
        <v>105</v>
      </c>
      <c r="R5" s="83" t="s">
        <v>113</v>
      </c>
      <c r="S5" s="83" t="s">
        <v>116</v>
      </c>
      <c r="T5" s="88" t="s">
        <v>106</v>
      </c>
      <c r="U5" s="83" t="s">
        <v>114</v>
      </c>
      <c r="V5" s="83" t="s">
        <v>58</v>
      </c>
      <c r="W5" s="83" t="s">
        <v>59</v>
      </c>
      <c r="X5" s="174"/>
      <c r="AA5" s="90"/>
      <c r="AB5" s="90"/>
    </row>
    <row r="6" spans="1:24" s="19" customFormat="1" ht="22.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3</v>
      </c>
      <c r="G6" s="18">
        <v>4</v>
      </c>
      <c r="H6" s="18">
        <v>5</v>
      </c>
      <c r="I6" s="49"/>
      <c r="J6" s="18">
        <v>6</v>
      </c>
      <c r="K6" s="18">
        <v>10</v>
      </c>
      <c r="L6" s="18">
        <v>11</v>
      </c>
      <c r="M6" s="18">
        <v>7</v>
      </c>
      <c r="N6" s="18">
        <v>8</v>
      </c>
      <c r="O6" s="37">
        <v>9</v>
      </c>
      <c r="P6" s="37">
        <v>10</v>
      </c>
      <c r="Q6" s="37">
        <v>11</v>
      </c>
      <c r="R6" s="18">
        <v>6</v>
      </c>
      <c r="S6" s="18">
        <v>7</v>
      </c>
      <c r="T6" s="18">
        <v>8</v>
      </c>
      <c r="U6" s="18">
        <v>9</v>
      </c>
      <c r="V6" s="18">
        <v>19</v>
      </c>
      <c r="W6" s="18">
        <v>20</v>
      </c>
      <c r="X6" s="18">
        <v>10</v>
      </c>
    </row>
    <row r="7" spans="1:27" s="3" customFormat="1" ht="35.25" customHeight="1">
      <c r="A7" s="156" t="s">
        <v>84</v>
      </c>
      <c r="B7" s="157"/>
      <c r="C7" s="12" t="e">
        <f>C10+C30+C61+C65+#REF!</f>
        <v>#REF!</v>
      </c>
      <c r="D7" s="12" t="e">
        <f>D10+D30+D61+D65+#REF!</f>
        <v>#REF!</v>
      </c>
      <c r="E7" s="12" t="e">
        <f>C7+D7</f>
        <v>#REF!</v>
      </c>
      <c r="F7" s="6">
        <f>F10+F30+F61+F65+4</f>
        <v>22809</v>
      </c>
      <c r="G7" s="6">
        <f>G10+G30+G61+G65</f>
        <v>21216.05</v>
      </c>
      <c r="H7" s="6">
        <f>H10+H30+H61+H65</f>
        <v>20217</v>
      </c>
      <c r="I7" s="53"/>
      <c r="J7" s="6">
        <f>J10+J30+J61+J65</f>
        <v>999.05</v>
      </c>
      <c r="K7" s="6">
        <f>K10+K30+K61+K65</f>
        <v>1077</v>
      </c>
      <c r="L7" s="6">
        <f>L10+L30+L61+L65</f>
        <v>451</v>
      </c>
      <c r="M7" s="6">
        <f>M10+M30+M61+M65+4</f>
        <v>1241</v>
      </c>
      <c r="N7" s="26">
        <f aca="true" t="shared" si="0" ref="N7:N27">M7/F7</f>
        <v>0.054408347582094785</v>
      </c>
      <c r="O7" s="46">
        <f>O10+O30+O61+O65</f>
        <v>0</v>
      </c>
      <c r="P7" s="46">
        <f>P10+P30+P61+P65</f>
        <v>50</v>
      </c>
      <c r="Q7" s="46">
        <f>Q10+Q30+Q61+Q65</f>
        <v>69</v>
      </c>
      <c r="R7" s="6">
        <f>R10+R30+R61+R65</f>
        <v>599</v>
      </c>
      <c r="S7" s="6">
        <f>F7-U7</f>
        <v>2191.9500000000007</v>
      </c>
      <c r="T7" s="79">
        <f>(R7+(F7-G7))/F7</f>
        <v>0.096100223595949</v>
      </c>
      <c r="U7" s="6">
        <f>U10+U30+U61+U65</f>
        <v>20617.05</v>
      </c>
      <c r="V7" s="6" t="e">
        <f>V9+V61+V65+#REF!</f>
        <v>#REF!</v>
      </c>
      <c r="W7" s="6" t="e">
        <f>W9+W65+#REF!+W61</f>
        <v>#REF!</v>
      </c>
      <c r="X7" s="6"/>
      <c r="Y7" s="16"/>
      <c r="Z7" s="16"/>
      <c r="AA7" s="16"/>
    </row>
    <row r="8" spans="1:27" s="3" customFormat="1" ht="35.25" customHeight="1">
      <c r="A8" s="156" t="s">
        <v>65</v>
      </c>
      <c r="B8" s="157"/>
      <c r="C8" s="12"/>
      <c r="D8" s="12"/>
      <c r="E8" s="12"/>
      <c r="F8" s="6">
        <f>F10+F30+F61+4</f>
        <v>22745</v>
      </c>
      <c r="G8" s="6">
        <f>G10+G30+G61</f>
        <v>21152.05</v>
      </c>
      <c r="H8" s="6">
        <f>H10+H30+H61</f>
        <v>20153</v>
      </c>
      <c r="I8" s="53"/>
      <c r="J8" s="6">
        <f>J10+J30+J61</f>
        <v>999.05</v>
      </c>
      <c r="K8" s="6">
        <f>K10+K30+K61</f>
        <v>1077</v>
      </c>
      <c r="L8" s="6">
        <f>L10+L30+L61</f>
        <v>451</v>
      </c>
      <c r="M8" s="6">
        <f>M10+M30+M61+4</f>
        <v>1241</v>
      </c>
      <c r="N8" s="26">
        <f t="shared" si="0"/>
        <v>0.054561442075181356</v>
      </c>
      <c r="O8" s="46">
        <f>O10+O30+O61</f>
        <v>0</v>
      </c>
      <c r="P8" s="46">
        <f>P10+P30+P61</f>
        <v>50</v>
      </c>
      <c r="Q8" s="46">
        <f>Q10+Q30+Q61</f>
        <v>69</v>
      </c>
      <c r="R8" s="6">
        <f>R10+R30+R61</f>
        <v>599</v>
      </c>
      <c r="S8" s="6">
        <f aca="true" t="shared" si="1" ref="S8:S60">F8-U8</f>
        <v>2191.9500000000007</v>
      </c>
      <c r="T8" s="79">
        <f>(R8+(F8-G8))/F8</f>
        <v>0.09637063090789187</v>
      </c>
      <c r="U8" s="6">
        <f>U10+U30+U61</f>
        <v>20553.05</v>
      </c>
      <c r="V8" s="6"/>
      <c r="W8" s="6"/>
      <c r="X8" s="6"/>
      <c r="Z8" s="16"/>
      <c r="AA8" s="16"/>
    </row>
    <row r="9" spans="1:27" s="3" customFormat="1" ht="35.25" customHeight="1">
      <c r="A9" s="161" t="s">
        <v>95</v>
      </c>
      <c r="B9" s="162"/>
      <c r="C9" s="12">
        <f>C10+C30</f>
        <v>1962</v>
      </c>
      <c r="D9" s="12">
        <f>D10+D30</f>
        <v>19</v>
      </c>
      <c r="E9" s="12">
        <f aca="true" t="shared" si="2" ref="E9:E40">C9+D9</f>
        <v>1981</v>
      </c>
      <c r="F9" s="6">
        <f>F10+F30+4</f>
        <v>22657</v>
      </c>
      <c r="G9" s="6">
        <f>G10+G30</f>
        <v>21069.05</v>
      </c>
      <c r="H9" s="6">
        <f>H10+H30</f>
        <v>20074</v>
      </c>
      <c r="I9" s="53"/>
      <c r="J9" s="6">
        <f>J10+J30</f>
        <v>995.05</v>
      </c>
      <c r="K9" s="6">
        <f>K10+K30</f>
        <v>1077</v>
      </c>
      <c r="L9" s="6">
        <f>L10+L30</f>
        <v>451</v>
      </c>
      <c r="M9" s="6">
        <f>K9-L9</f>
        <v>626</v>
      </c>
      <c r="N9" s="26">
        <f t="shared" si="0"/>
        <v>0.02762943019817275</v>
      </c>
      <c r="O9" s="46">
        <f>O10+O30</f>
        <v>0</v>
      </c>
      <c r="P9" s="46">
        <f>P10+P30</f>
        <v>50</v>
      </c>
      <c r="Q9" s="46">
        <f>Q10+Q30</f>
        <v>69</v>
      </c>
      <c r="R9" s="6">
        <f>R10+R30</f>
        <v>599</v>
      </c>
      <c r="S9" s="6">
        <f t="shared" si="1"/>
        <v>2186.9500000000007</v>
      </c>
      <c r="T9" s="79">
        <f>(R9+(F9-G9))/F9</f>
        <v>0.09652425299024588</v>
      </c>
      <c r="U9" s="6">
        <f>U10+U30</f>
        <v>20470.05</v>
      </c>
      <c r="V9" s="6">
        <f>V10+V30</f>
        <v>2026</v>
      </c>
      <c r="W9" s="6">
        <f>W10+W30</f>
        <v>1216</v>
      </c>
      <c r="X9" s="6"/>
      <c r="Y9" s="16"/>
      <c r="Z9" s="16"/>
      <c r="AA9" s="16"/>
    </row>
    <row r="10" spans="1:27" s="3" customFormat="1" ht="35.25" customHeight="1">
      <c r="A10" s="101" t="s">
        <v>1</v>
      </c>
      <c r="B10" s="5" t="s">
        <v>48</v>
      </c>
      <c r="C10" s="12">
        <f>SUM(C11:C29)</f>
        <v>1086</v>
      </c>
      <c r="D10" s="12">
        <f>SUM(D11:D29)</f>
        <v>8</v>
      </c>
      <c r="E10" s="12">
        <f t="shared" si="2"/>
        <v>1094</v>
      </c>
      <c r="F10" s="6">
        <f aca="true" t="shared" si="3" ref="F10:L10">SUM(F11:F29)</f>
        <v>7162</v>
      </c>
      <c r="G10" s="6">
        <f t="shared" si="3"/>
        <v>6464.05</v>
      </c>
      <c r="H10" s="6">
        <f t="shared" si="3"/>
        <v>6044</v>
      </c>
      <c r="I10" s="53"/>
      <c r="J10" s="6">
        <f t="shared" si="3"/>
        <v>420.05</v>
      </c>
      <c r="K10" s="6">
        <f t="shared" si="3"/>
        <v>352</v>
      </c>
      <c r="L10" s="6">
        <f t="shared" si="3"/>
        <v>6</v>
      </c>
      <c r="M10" s="6">
        <f>K10-L10</f>
        <v>346</v>
      </c>
      <c r="N10" s="26">
        <f t="shared" si="0"/>
        <v>0.04831052778553477</v>
      </c>
      <c r="O10" s="46">
        <f>SUM(O11:O29)</f>
        <v>0</v>
      </c>
      <c r="P10" s="46">
        <f>SUM(P11:P29)</f>
        <v>28</v>
      </c>
      <c r="Q10" s="46">
        <f>SUM(Q11:Q29)</f>
        <v>29</v>
      </c>
      <c r="R10" s="6">
        <f>SUM(R11:R29)</f>
        <v>206</v>
      </c>
      <c r="S10" s="6">
        <f t="shared" si="1"/>
        <v>903.9499999999998</v>
      </c>
      <c r="T10" s="79">
        <f>(R10+(F10-G10))/F10</f>
        <v>0.12621474448478076</v>
      </c>
      <c r="U10" s="6">
        <f>SUM(U11:U29)</f>
        <v>6258.05</v>
      </c>
      <c r="V10" s="6">
        <f>SUM(V11:V29)</f>
        <v>377</v>
      </c>
      <c r="W10" s="6">
        <f>SUM(W11:W29)</f>
        <v>342</v>
      </c>
      <c r="X10" s="6"/>
      <c r="Z10" s="16"/>
      <c r="AA10" s="16"/>
    </row>
    <row r="11" spans="1:28" s="72" customFormat="1" ht="35.25" customHeight="1">
      <c r="A11" s="102">
        <v>1</v>
      </c>
      <c r="B11" s="14" t="s">
        <v>25</v>
      </c>
      <c r="C11" s="103"/>
      <c r="D11" s="103"/>
      <c r="E11" s="12">
        <f t="shared" si="2"/>
        <v>0</v>
      </c>
      <c r="F11" s="104">
        <v>18</v>
      </c>
      <c r="G11" s="15">
        <v>10</v>
      </c>
      <c r="H11" s="15">
        <v>5</v>
      </c>
      <c r="I11" s="105"/>
      <c r="J11" s="15">
        <f aca="true" t="shared" si="4" ref="J11:J29">G11-H11</f>
        <v>5</v>
      </c>
      <c r="K11" s="15">
        <v>3</v>
      </c>
      <c r="L11" s="15"/>
      <c r="M11" s="106">
        <f aca="true" t="shared" si="5" ref="M11:M29">F11-G11</f>
        <v>8</v>
      </c>
      <c r="N11" s="26">
        <f t="shared" si="0"/>
        <v>0.4444444444444444</v>
      </c>
      <c r="O11" s="107"/>
      <c r="P11" s="107"/>
      <c r="Q11" s="107"/>
      <c r="R11" s="15">
        <v>5</v>
      </c>
      <c r="S11" s="104">
        <f t="shared" si="1"/>
        <v>13</v>
      </c>
      <c r="T11" s="108">
        <f aca="true" t="shared" si="6" ref="T11:T27">(F11-U11)/F11</f>
        <v>0.7222222222222222</v>
      </c>
      <c r="U11" s="15">
        <f aca="true" t="shared" si="7" ref="U11:U29">G11-R11</f>
        <v>5</v>
      </c>
      <c r="V11" s="15"/>
      <c r="W11" s="15"/>
      <c r="X11" s="13"/>
      <c r="Y11" s="109"/>
      <c r="Z11" s="109"/>
      <c r="AA11" s="16"/>
      <c r="AB11" s="109"/>
    </row>
    <row r="12" spans="1:28" s="114" customFormat="1" ht="35.25" customHeight="1">
      <c r="A12" s="110">
        <v>2</v>
      </c>
      <c r="B12" s="64" t="s">
        <v>3</v>
      </c>
      <c r="C12" s="111">
        <v>53</v>
      </c>
      <c r="D12" s="111"/>
      <c r="E12" s="112">
        <f t="shared" si="2"/>
        <v>53</v>
      </c>
      <c r="F12" s="106">
        <f>2171-77+44+31</f>
        <v>2169</v>
      </c>
      <c r="G12" s="15">
        <v>1955</v>
      </c>
      <c r="H12" s="15">
        <v>1727</v>
      </c>
      <c r="I12" s="77">
        <v>1771</v>
      </c>
      <c r="J12" s="77">
        <f t="shared" si="4"/>
        <v>228</v>
      </c>
      <c r="K12" s="77">
        <v>105</v>
      </c>
      <c r="L12" s="77"/>
      <c r="M12" s="106">
        <f t="shared" si="5"/>
        <v>214</v>
      </c>
      <c r="N12" s="113">
        <f t="shared" si="0"/>
        <v>0.09866297833102812</v>
      </c>
      <c r="O12" s="107"/>
      <c r="P12" s="107"/>
      <c r="Q12" s="107"/>
      <c r="R12" s="77">
        <v>125</v>
      </c>
      <c r="S12" s="104">
        <f t="shared" si="1"/>
        <v>339</v>
      </c>
      <c r="T12" s="108">
        <f t="shared" si="6"/>
        <v>0.15629322268326418</v>
      </c>
      <c r="U12" s="77">
        <f t="shared" si="7"/>
        <v>1830</v>
      </c>
      <c r="V12" s="77">
        <v>219</v>
      </c>
      <c r="W12" s="77">
        <v>199</v>
      </c>
      <c r="X12" s="75"/>
      <c r="Y12" s="72"/>
      <c r="Z12" s="72"/>
      <c r="AA12" s="62"/>
      <c r="AB12" s="72"/>
    </row>
    <row r="13" spans="1:27" s="114" customFormat="1" ht="35.25" customHeight="1">
      <c r="A13" s="102">
        <v>3</v>
      </c>
      <c r="B13" s="14" t="s">
        <v>74</v>
      </c>
      <c r="C13" s="103"/>
      <c r="D13" s="103"/>
      <c r="E13" s="12">
        <f t="shared" si="2"/>
        <v>0</v>
      </c>
      <c r="F13" s="104">
        <v>160</v>
      </c>
      <c r="G13" s="15">
        <v>143</v>
      </c>
      <c r="H13" s="15">
        <v>125</v>
      </c>
      <c r="I13" s="105"/>
      <c r="J13" s="15">
        <f t="shared" si="4"/>
        <v>18</v>
      </c>
      <c r="K13" s="15">
        <v>8</v>
      </c>
      <c r="L13" s="15"/>
      <c r="M13" s="106">
        <f t="shared" si="5"/>
        <v>17</v>
      </c>
      <c r="N13" s="26">
        <f t="shared" si="0"/>
        <v>0.10625</v>
      </c>
      <c r="O13" s="107"/>
      <c r="P13" s="107">
        <v>2</v>
      </c>
      <c r="Q13" s="107"/>
      <c r="R13" s="15">
        <v>8</v>
      </c>
      <c r="S13" s="104">
        <f t="shared" si="1"/>
        <v>25</v>
      </c>
      <c r="T13" s="108">
        <f t="shared" si="6"/>
        <v>0.15625</v>
      </c>
      <c r="U13" s="15">
        <f t="shared" si="7"/>
        <v>135</v>
      </c>
      <c r="V13" s="15">
        <v>6</v>
      </c>
      <c r="W13" s="15">
        <v>5</v>
      </c>
      <c r="X13" s="13"/>
      <c r="AA13" s="16"/>
    </row>
    <row r="14" spans="1:28" s="72" customFormat="1" ht="35.25" customHeight="1">
      <c r="A14" s="110">
        <v>4</v>
      </c>
      <c r="B14" s="14" t="s">
        <v>6</v>
      </c>
      <c r="C14" s="103"/>
      <c r="D14" s="103"/>
      <c r="E14" s="12">
        <f t="shared" si="2"/>
        <v>0</v>
      </c>
      <c r="F14" s="104">
        <v>134</v>
      </c>
      <c r="G14" s="15">
        <v>117</v>
      </c>
      <c r="H14" s="15">
        <v>111</v>
      </c>
      <c r="I14" s="105"/>
      <c r="J14" s="15">
        <f t="shared" si="4"/>
        <v>6</v>
      </c>
      <c r="K14" s="15">
        <v>6</v>
      </c>
      <c r="L14" s="15"/>
      <c r="M14" s="106">
        <f t="shared" si="5"/>
        <v>17</v>
      </c>
      <c r="N14" s="26">
        <f t="shared" si="0"/>
        <v>0.12686567164179105</v>
      </c>
      <c r="O14" s="107"/>
      <c r="P14" s="107"/>
      <c r="Q14" s="107">
        <v>2</v>
      </c>
      <c r="R14" s="15">
        <v>3</v>
      </c>
      <c r="S14" s="104">
        <f t="shared" si="1"/>
        <v>20</v>
      </c>
      <c r="T14" s="108">
        <f t="shared" si="6"/>
        <v>0.14925373134328357</v>
      </c>
      <c r="U14" s="15">
        <f t="shared" si="7"/>
        <v>114</v>
      </c>
      <c r="V14" s="15">
        <v>4</v>
      </c>
      <c r="W14" s="15">
        <v>4</v>
      </c>
      <c r="X14" s="13"/>
      <c r="Y14" s="114"/>
      <c r="Z14" s="114"/>
      <c r="AA14" s="16"/>
      <c r="AB14" s="114"/>
    </row>
    <row r="15" spans="1:27" s="72" customFormat="1" ht="35.25" customHeight="1">
      <c r="A15" s="102">
        <v>5</v>
      </c>
      <c r="B15" s="64" t="s">
        <v>13</v>
      </c>
      <c r="C15" s="111">
        <v>367</v>
      </c>
      <c r="D15" s="111"/>
      <c r="E15" s="112">
        <f t="shared" si="2"/>
        <v>367</v>
      </c>
      <c r="F15" s="106">
        <f>355-20-39-98</f>
        <v>198</v>
      </c>
      <c r="G15" s="15">
        <v>171</v>
      </c>
      <c r="H15" s="15">
        <v>163</v>
      </c>
      <c r="I15" s="77">
        <v>259</v>
      </c>
      <c r="J15" s="77">
        <f t="shared" si="4"/>
        <v>8</v>
      </c>
      <c r="K15" s="77">
        <v>16</v>
      </c>
      <c r="L15" s="77"/>
      <c r="M15" s="106">
        <f t="shared" si="5"/>
        <v>27</v>
      </c>
      <c r="N15" s="113">
        <f t="shared" si="0"/>
        <v>0.13636363636363635</v>
      </c>
      <c r="O15" s="107"/>
      <c r="P15" s="107">
        <v>2</v>
      </c>
      <c r="Q15" s="107">
        <v>2</v>
      </c>
      <c r="R15" s="77"/>
      <c r="S15" s="104">
        <f t="shared" si="1"/>
        <v>27</v>
      </c>
      <c r="T15" s="108">
        <f t="shared" si="6"/>
        <v>0.13636363636363635</v>
      </c>
      <c r="U15" s="77">
        <f t="shared" si="7"/>
        <v>171</v>
      </c>
      <c r="V15" s="77">
        <v>9</v>
      </c>
      <c r="W15" s="77">
        <v>9</v>
      </c>
      <c r="X15" s="76"/>
      <c r="AA15" s="62"/>
    </row>
    <row r="16" spans="1:28" s="33" customFormat="1" ht="35.25" customHeight="1">
      <c r="A16" s="110">
        <v>6</v>
      </c>
      <c r="B16" s="64" t="s">
        <v>21</v>
      </c>
      <c r="C16" s="111">
        <v>45</v>
      </c>
      <c r="D16" s="111"/>
      <c r="E16" s="112">
        <f t="shared" si="2"/>
        <v>45</v>
      </c>
      <c r="F16" s="106">
        <v>79</v>
      </c>
      <c r="G16" s="15">
        <v>69</v>
      </c>
      <c r="H16" s="15">
        <v>67</v>
      </c>
      <c r="I16" s="77">
        <v>106</v>
      </c>
      <c r="J16" s="77">
        <f t="shared" si="4"/>
        <v>2</v>
      </c>
      <c r="K16" s="77">
        <v>6</v>
      </c>
      <c r="L16" s="77">
        <v>1</v>
      </c>
      <c r="M16" s="106">
        <f t="shared" si="5"/>
        <v>10</v>
      </c>
      <c r="N16" s="113">
        <f t="shared" si="0"/>
        <v>0.12658227848101267</v>
      </c>
      <c r="O16" s="107"/>
      <c r="P16" s="107"/>
      <c r="Q16" s="107">
        <v>1</v>
      </c>
      <c r="R16" s="77"/>
      <c r="S16" s="104">
        <f t="shared" si="1"/>
        <v>10</v>
      </c>
      <c r="T16" s="108">
        <f t="shared" si="6"/>
        <v>0.12658227848101267</v>
      </c>
      <c r="U16" s="77">
        <f t="shared" si="7"/>
        <v>69</v>
      </c>
      <c r="V16" s="77">
        <v>2</v>
      </c>
      <c r="W16" s="77">
        <v>2</v>
      </c>
      <c r="X16" s="76"/>
      <c r="Y16" s="72"/>
      <c r="Z16" s="72"/>
      <c r="AA16" s="62"/>
      <c r="AB16" s="72"/>
    </row>
    <row r="17" spans="1:28" s="72" customFormat="1" ht="35.25" customHeight="1">
      <c r="A17" s="102">
        <v>7</v>
      </c>
      <c r="B17" s="14" t="s">
        <v>20</v>
      </c>
      <c r="C17" s="103">
        <v>58</v>
      </c>
      <c r="D17" s="103"/>
      <c r="E17" s="12">
        <f t="shared" si="2"/>
        <v>58</v>
      </c>
      <c r="F17" s="104">
        <v>53</v>
      </c>
      <c r="G17" s="15">
        <v>48</v>
      </c>
      <c r="H17" s="15">
        <v>44</v>
      </c>
      <c r="I17" s="105">
        <v>44</v>
      </c>
      <c r="J17" s="15">
        <f t="shared" si="4"/>
        <v>4</v>
      </c>
      <c r="K17" s="15">
        <v>3</v>
      </c>
      <c r="L17" s="15"/>
      <c r="M17" s="106">
        <f t="shared" si="5"/>
        <v>5</v>
      </c>
      <c r="N17" s="26">
        <f t="shared" si="0"/>
        <v>0.09433962264150944</v>
      </c>
      <c r="O17" s="107"/>
      <c r="P17" s="107"/>
      <c r="Q17" s="107"/>
      <c r="R17" s="15">
        <v>1</v>
      </c>
      <c r="S17" s="104">
        <f t="shared" si="1"/>
        <v>6</v>
      </c>
      <c r="T17" s="108">
        <f t="shared" si="6"/>
        <v>0.11320754716981132</v>
      </c>
      <c r="U17" s="15">
        <f t="shared" si="7"/>
        <v>47</v>
      </c>
      <c r="V17" s="15">
        <v>2</v>
      </c>
      <c r="W17" s="15">
        <v>2</v>
      </c>
      <c r="X17" s="13"/>
      <c r="Y17" s="33"/>
      <c r="Z17" s="33"/>
      <c r="AA17" s="43"/>
      <c r="AB17" s="33"/>
    </row>
    <row r="18" spans="1:27" s="72" customFormat="1" ht="35.25" customHeight="1">
      <c r="A18" s="110">
        <v>8</v>
      </c>
      <c r="B18" s="64" t="s">
        <v>8</v>
      </c>
      <c r="C18" s="111">
        <v>65</v>
      </c>
      <c r="D18" s="111"/>
      <c r="E18" s="112">
        <f t="shared" si="2"/>
        <v>65</v>
      </c>
      <c r="F18" s="106">
        <v>3535</v>
      </c>
      <c r="G18" s="15">
        <v>3200</v>
      </c>
      <c r="H18" s="15">
        <v>3064</v>
      </c>
      <c r="I18" s="77">
        <v>3121</v>
      </c>
      <c r="J18" s="77">
        <f t="shared" si="4"/>
        <v>136</v>
      </c>
      <c r="K18" s="77">
        <v>168</v>
      </c>
      <c r="L18" s="77"/>
      <c r="M18" s="106">
        <f t="shared" si="5"/>
        <v>335</v>
      </c>
      <c r="N18" s="113">
        <f t="shared" si="0"/>
        <v>0.09476661951909476</v>
      </c>
      <c r="O18" s="107"/>
      <c r="P18" s="107">
        <v>20</v>
      </c>
      <c r="Q18" s="107">
        <v>23</v>
      </c>
      <c r="R18" s="77">
        <v>60</v>
      </c>
      <c r="S18" s="104">
        <f t="shared" si="1"/>
        <v>395</v>
      </c>
      <c r="T18" s="108">
        <f t="shared" si="6"/>
        <v>0.11173974540311174</v>
      </c>
      <c r="U18" s="77">
        <f t="shared" si="7"/>
        <v>3140</v>
      </c>
      <c r="V18" s="77">
        <v>91</v>
      </c>
      <c r="W18" s="77">
        <v>85</v>
      </c>
      <c r="X18" s="76"/>
      <c r="AA18" s="62"/>
    </row>
    <row r="19" spans="1:27" s="72" customFormat="1" ht="35.25" customHeight="1">
      <c r="A19" s="102">
        <v>9</v>
      </c>
      <c r="B19" s="64" t="s">
        <v>19</v>
      </c>
      <c r="C19" s="111">
        <v>101</v>
      </c>
      <c r="D19" s="111"/>
      <c r="E19" s="112">
        <f t="shared" si="2"/>
        <v>101</v>
      </c>
      <c r="F19" s="106">
        <v>38</v>
      </c>
      <c r="G19" s="15">
        <v>34.05</v>
      </c>
      <c r="H19" s="15">
        <v>31</v>
      </c>
      <c r="I19" s="77">
        <v>34</v>
      </c>
      <c r="J19" s="77">
        <f t="shared" si="4"/>
        <v>3.049999999999997</v>
      </c>
      <c r="K19" s="77">
        <v>2</v>
      </c>
      <c r="L19" s="77"/>
      <c r="M19" s="106">
        <f t="shared" si="5"/>
        <v>3.950000000000003</v>
      </c>
      <c r="N19" s="113">
        <f t="shared" si="0"/>
        <v>0.1039473684210527</v>
      </c>
      <c r="O19" s="107"/>
      <c r="P19" s="107"/>
      <c r="Q19" s="107"/>
      <c r="R19" s="77"/>
      <c r="S19" s="104">
        <f t="shared" si="1"/>
        <v>3.950000000000003</v>
      </c>
      <c r="T19" s="108">
        <f t="shared" si="6"/>
        <v>0.1039473684210527</v>
      </c>
      <c r="U19" s="77">
        <f t="shared" si="7"/>
        <v>34.05</v>
      </c>
      <c r="V19" s="77">
        <v>2</v>
      </c>
      <c r="W19" s="77">
        <v>1</v>
      </c>
      <c r="X19" s="76"/>
      <c r="AA19" s="62"/>
    </row>
    <row r="20" spans="1:28" s="33" customFormat="1" ht="35.25" customHeight="1">
      <c r="A20" s="110">
        <v>10</v>
      </c>
      <c r="B20" s="64" t="s">
        <v>10</v>
      </c>
      <c r="C20" s="111">
        <v>52</v>
      </c>
      <c r="D20" s="111"/>
      <c r="E20" s="112">
        <f t="shared" si="2"/>
        <v>52</v>
      </c>
      <c r="F20" s="106">
        <v>332</v>
      </c>
      <c r="G20" s="15">
        <v>300</v>
      </c>
      <c r="H20" s="15">
        <v>293</v>
      </c>
      <c r="I20" s="77">
        <v>291</v>
      </c>
      <c r="J20" s="77">
        <f t="shared" si="4"/>
        <v>7</v>
      </c>
      <c r="K20" s="77">
        <v>16</v>
      </c>
      <c r="L20" s="77"/>
      <c r="M20" s="106">
        <f t="shared" si="5"/>
        <v>32</v>
      </c>
      <c r="N20" s="113">
        <f t="shared" si="0"/>
        <v>0.0963855421686747</v>
      </c>
      <c r="O20" s="107"/>
      <c r="P20" s="107"/>
      <c r="Q20" s="107"/>
      <c r="R20" s="77">
        <v>2</v>
      </c>
      <c r="S20" s="104">
        <f t="shared" si="1"/>
        <v>34</v>
      </c>
      <c r="T20" s="108">
        <f t="shared" si="6"/>
        <v>0.10240963855421686</v>
      </c>
      <c r="U20" s="77">
        <f t="shared" si="7"/>
        <v>298</v>
      </c>
      <c r="V20" s="77">
        <v>21</v>
      </c>
      <c r="W20" s="77">
        <v>21</v>
      </c>
      <c r="X20" s="77"/>
      <c r="Y20" s="72"/>
      <c r="Z20" s="72"/>
      <c r="AA20" s="62"/>
      <c r="AB20" s="72"/>
    </row>
    <row r="21" spans="1:27" s="72" customFormat="1" ht="35.25" customHeight="1">
      <c r="A21" s="102">
        <v>11</v>
      </c>
      <c r="B21" s="64" t="s">
        <v>122</v>
      </c>
      <c r="C21" s="111">
        <v>48</v>
      </c>
      <c r="D21" s="111"/>
      <c r="E21" s="112">
        <f t="shared" si="2"/>
        <v>48</v>
      </c>
      <c r="F21" s="106">
        <f>162-8+8</f>
        <v>162</v>
      </c>
      <c r="G21" s="15">
        <v>148</v>
      </c>
      <c r="H21" s="15">
        <v>148</v>
      </c>
      <c r="I21" s="77">
        <v>139</v>
      </c>
      <c r="J21" s="77">
        <f t="shared" si="4"/>
        <v>0</v>
      </c>
      <c r="K21" s="77">
        <v>6</v>
      </c>
      <c r="L21" s="77"/>
      <c r="M21" s="106">
        <f t="shared" si="5"/>
        <v>14</v>
      </c>
      <c r="N21" s="113">
        <f t="shared" si="0"/>
        <v>0.08641975308641975</v>
      </c>
      <c r="O21" s="107"/>
      <c r="P21" s="107">
        <v>2</v>
      </c>
      <c r="Q21" s="107"/>
      <c r="R21" s="77">
        <v>2</v>
      </c>
      <c r="S21" s="104">
        <f t="shared" si="1"/>
        <v>16</v>
      </c>
      <c r="T21" s="108">
        <f t="shared" si="6"/>
        <v>0.09876543209876543</v>
      </c>
      <c r="U21" s="77">
        <f t="shared" si="7"/>
        <v>146</v>
      </c>
      <c r="V21" s="77"/>
      <c r="W21" s="77"/>
      <c r="X21" s="77"/>
      <c r="AA21" s="62"/>
    </row>
    <row r="22" spans="1:27" s="33" customFormat="1" ht="35.25" customHeight="1">
      <c r="A22" s="110">
        <v>12</v>
      </c>
      <c r="B22" s="14" t="s">
        <v>118</v>
      </c>
      <c r="C22" s="103"/>
      <c r="D22" s="103"/>
      <c r="E22" s="12">
        <f t="shared" si="2"/>
        <v>0</v>
      </c>
      <c r="F22" s="104">
        <v>124</v>
      </c>
      <c r="G22" s="15">
        <v>112</v>
      </c>
      <c r="H22" s="15">
        <v>111</v>
      </c>
      <c r="I22" s="105"/>
      <c r="J22" s="15">
        <f t="shared" si="4"/>
        <v>1</v>
      </c>
      <c r="K22" s="15">
        <v>6</v>
      </c>
      <c r="L22" s="15"/>
      <c r="M22" s="106">
        <f t="shared" si="5"/>
        <v>12</v>
      </c>
      <c r="N22" s="26">
        <f t="shared" si="0"/>
        <v>0.0967741935483871</v>
      </c>
      <c r="O22" s="107"/>
      <c r="P22" s="107">
        <v>2</v>
      </c>
      <c r="Q22" s="107">
        <v>1</v>
      </c>
      <c r="R22" s="15"/>
      <c r="S22" s="104">
        <f t="shared" si="1"/>
        <v>12</v>
      </c>
      <c r="T22" s="108">
        <f t="shared" si="6"/>
        <v>0.0967741935483871</v>
      </c>
      <c r="U22" s="15">
        <f t="shared" si="7"/>
        <v>112</v>
      </c>
      <c r="V22" s="15">
        <v>5</v>
      </c>
      <c r="W22" s="15">
        <v>5</v>
      </c>
      <c r="X22" s="13"/>
      <c r="AA22" s="43"/>
    </row>
    <row r="23" spans="1:28" s="116" customFormat="1" ht="35.25" customHeight="1">
      <c r="A23" s="102">
        <v>13</v>
      </c>
      <c r="B23" s="14" t="s">
        <v>100</v>
      </c>
      <c r="C23" s="103">
        <v>44</v>
      </c>
      <c r="D23" s="103">
        <v>1</v>
      </c>
      <c r="E23" s="12">
        <f t="shared" si="2"/>
        <v>45</v>
      </c>
      <c r="F23" s="104">
        <v>12</v>
      </c>
      <c r="G23" s="15">
        <v>11</v>
      </c>
      <c r="H23" s="15">
        <v>11</v>
      </c>
      <c r="I23" s="105">
        <v>10</v>
      </c>
      <c r="J23" s="15">
        <f t="shared" si="4"/>
        <v>0</v>
      </c>
      <c r="K23" s="15">
        <v>1</v>
      </c>
      <c r="L23" s="15"/>
      <c r="M23" s="106">
        <f t="shared" si="5"/>
        <v>1</v>
      </c>
      <c r="N23" s="26">
        <f t="shared" si="0"/>
        <v>0.08333333333333333</v>
      </c>
      <c r="O23" s="107"/>
      <c r="P23" s="107"/>
      <c r="Q23" s="107"/>
      <c r="R23" s="15"/>
      <c r="S23" s="104">
        <f t="shared" si="1"/>
        <v>1</v>
      </c>
      <c r="T23" s="108">
        <f t="shared" si="6"/>
        <v>0.08333333333333333</v>
      </c>
      <c r="U23" s="15">
        <f t="shared" si="7"/>
        <v>11</v>
      </c>
      <c r="V23" s="15"/>
      <c r="W23" s="15"/>
      <c r="X23" s="15"/>
      <c r="Y23" s="115"/>
      <c r="Z23" s="115"/>
      <c r="AA23" s="43"/>
      <c r="AB23" s="115"/>
    </row>
    <row r="24" spans="1:28" s="72" customFormat="1" ht="35.25" customHeight="1">
      <c r="A24" s="110">
        <v>14</v>
      </c>
      <c r="B24" s="14" t="s">
        <v>18</v>
      </c>
      <c r="C24" s="103">
        <v>33</v>
      </c>
      <c r="D24" s="103">
        <v>1</v>
      </c>
      <c r="E24" s="12">
        <f t="shared" si="2"/>
        <v>34</v>
      </c>
      <c r="F24" s="104">
        <v>37</v>
      </c>
      <c r="G24" s="15">
        <v>35</v>
      </c>
      <c r="H24" s="15">
        <v>34</v>
      </c>
      <c r="I24" s="105"/>
      <c r="J24" s="15">
        <f t="shared" si="4"/>
        <v>1</v>
      </c>
      <c r="K24" s="15">
        <v>2</v>
      </c>
      <c r="L24" s="15"/>
      <c r="M24" s="106">
        <f t="shared" si="5"/>
        <v>2</v>
      </c>
      <c r="N24" s="26">
        <f t="shared" si="0"/>
        <v>0.05405405405405406</v>
      </c>
      <c r="O24" s="107"/>
      <c r="P24" s="107"/>
      <c r="Q24" s="107"/>
      <c r="R24" s="15"/>
      <c r="S24" s="104">
        <f t="shared" si="1"/>
        <v>2</v>
      </c>
      <c r="T24" s="108">
        <f t="shared" si="6"/>
        <v>0.05405405405405406</v>
      </c>
      <c r="U24" s="15">
        <f t="shared" si="7"/>
        <v>35</v>
      </c>
      <c r="V24" s="15">
        <v>3</v>
      </c>
      <c r="W24" s="15">
        <v>1</v>
      </c>
      <c r="X24" s="13"/>
      <c r="Y24" s="33"/>
      <c r="Z24" s="33"/>
      <c r="AA24" s="43"/>
      <c r="AB24" s="33"/>
    </row>
    <row r="25" spans="1:28" s="73" customFormat="1" ht="35.25" customHeight="1">
      <c r="A25" s="102">
        <v>15</v>
      </c>
      <c r="B25" s="14" t="s">
        <v>23</v>
      </c>
      <c r="C25" s="103">
        <v>27</v>
      </c>
      <c r="D25" s="103"/>
      <c r="E25" s="12">
        <f t="shared" si="2"/>
        <v>27</v>
      </c>
      <c r="F25" s="104">
        <v>20</v>
      </c>
      <c r="G25" s="15">
        <v>19</v>
      </c>
      <c r="H25" s="15">
        <v>19</v>
      </c>
      <c r="I25" s="105">
        <v>18</v>
      </c>
      <c r="J25" s="15">
        <f t="shared" si="4"/>
        <v>0</v>
      </c>
      <c r="K25" s="15">
        <v>1</v>
      </c>
      <c r="L25" s="15"/>
      <c r="M25" s="106">
        <f t="shared" si="5"/>
        <v>1</v>
      </c>
      <c r="N25" s="26">
        <f t="shared" si="0"/>
        <v>0.05</v>
      </c>
      <c r="O25" s="107"/>
      <c r="P25" s="107"/>
      <c r="Q25" s="107"/>
      <c r="R25" s="15"/>
      <c r="S25" s="104">
        <f t="shared" si="1"/>
        <v>1</v>
      </c>
      <c r="T25" s="108">
        <f t="shared" si="6"/>
        <v>0.05</v>
      </c>
      <c r="U25" s="15">
        <f t="shared" si="7"/>
        <v>19</v>
      </c>
      <c r="V25" s="15">
        <v>2</v>
      </c>
      <c r="W25" s="15"/>
      <c r="X25" s="15"/>
      <c r="Y25" s="44"/>
      <c r="Z25" s="44"/>
      <c r="AA25" s="43"/>
      <c r="AB25" s="44"/>
    </row>
    <row r="26" spans="1:28" s="44" customFormat="1" ht="35.25" customHeight="1">
      <c r="A26" s="110">
        <v>16</v>
      </c>
      <c r="B26" s="64" t="s">
        <v>26</v>
      </c>
      <c r="C26" s="111">
        <v>31</v>
      </c>
      <c r="D26" s="111"/>
      <c r="E26" s="112">
        <f t="shared" si="2"/>
        <v>31</v>
      </c>
      <c r="F26" s="106">
        <v>23</v>
      </c>
      <c r="G26" s="15">
        <v>22</v>
      </c>
      <c r="H26" s="15">
        <v>21</v>
      </c>
      <c r="I26" s="77">
        <v>22</v>
      </c>
      <c r="J26" s="77">
        <f t="shared" si="4"/>
        <v>1</v>
      </c>
      <c r="K26" s="77">
        <v>1</v>
      </c>
      <c r="L26" s="77"/>
      <c r="M26" s="106">
        <f t="shared" si="5"/>
        <v>1</v>
      </c>
      <c r="N26" s="113">
        <f t="shared" si="0"/>
        <v>0.043478260869565216</v>
      </c>
      <c r="O26" s="107"/>
      <c r="P26" s="107"/>
      <c r="Q26" s="107"/>
      <c r="R26" s="77"/>
      <c r="S26" s="104">
        <f t="shared" si="1"/>
        <v>1</v>
      </c>
      <c r="T26" s="108">
        <f t="shared" si="6"/>
        <v>0.043478260869565216</v>
      </c>
      <c r="U26" s="77">
        <f t="shared" si="7"/>
        <v>22</v>
      </c>
      <c r="V26" s="77">
        <v>4</v>
      </c>
      <c r="W26" s="77">
        <v>2</v>
      </c>
      <c r="X26" s="77"/>
      <c r="Y26" s="73"/>
      <c r="Z26" s="73"/>
      <c r="AA26" s="62"/>
      <c r="AB26" s="73"/>
    </row>
    <row r="27" spans="1:28" s="73" customFormat="1" ht="35.25" customHeight="1">
      <c r="A27" s="102">
        <v>17</v>
      </c>
      <c r="B27" s="14" t="s">
        <v>51</v>
      </c>
      <c r="C27" s="103">
        <v>71</v>
      </c>
      <c r="D27" s="103"/>
      <c r="E27" s="12">
        <f t="shared" si="2"/>
        <v>71</v>
      </c>
      <c r="F27" s="104">
        <v>11</v>
      </c>
      <c r="G27" s="15">
        <v>11</v>
      </c>
      <c r="H27" s="15">
        <v>11</v>
      </c>
      <c r="I27" s="105"/>
      <c r="J27" s="15">
        <f t="shared" si="4"/>
        <v>0</v>
      </c>
      <c r="K27" s="15"/>
      <c r="L27" s="15"/>
      <c r="M27" s="106">
        <f t="shared" si="5"/>
        <v>0</v>
      </c>
      <c r="N27" s="26">
        <f t="shared" si="0"/>
        <v>0</v>
      </c>
      <c r="O27" s="107"/>
      <c r="P27" s="107"/>
      <c r="Q27" s="107"/>
      <c r="R27" s="15"/>
      <c r="S27" s="104">
        <f t="shared" si="1"/>
        <v>0</v>
      </c>
      <c r="T27" s="108">
        <f t="shared" si="6"/>
        <v>0</v>
      </c>
      <c r="U27" s="15">
        <f t="shared" si="7"/>
        <v>11</v>
      </c>
      <c r="V27" s="15">
        <v>4</v>
      </c>
      <c r="W27" s="15">
        <v>4</v>
      </c>
      <c r="X27" s="117"/>
      <c r="Y27" s="116"/>
      <c r="Z27" s="116"/>
      <c r="AA27" s="43"/>
      <c r="AB27" s="116"/>
    </row>
    <row r="28" spans="1:28" s="115" customFormat="1" ht="35.25" customHeight="1">
      <c r="A28" s="110">
        <v>18</v>
      </c>
      <c r="B28" s="64" t="s">
        <v>22</v>
      </c>
      <c r="C28" s="111">
        <v>34</v>
      </c>
      <c r="D28" s="111">
        <v>4</v>
      </c>
      <c r="E28" s="112">
        <f t="shared" si="2"/>
        <v>38</v>
      </c>
      <c r="F28" s="106">
        <f>44-14</f>
        <v>30</v>
      </c>
      <c r="G28" s="15">
        <v>31</v>
      </c>
      <c r="H28" s="15">
        <v>31</v>
      </c>
      <c r="I28" s="77">
        <v>31</v>
      </c>
      <c r="J28" s="77">
        <f t="shared" si="4"/>
        <v>0</v>
      </c>
      <c r="K28" s="77">
        <v>1</v>
      </c>
      <c r="L28" s="77">
        <v>2</v>
      </c>
      <c r="M28" s="106">
        <f t="shared" si="5"/>
        <v>-1</v>
      </c>
      <c r="N28" s="113">
        <v>0</v>
      </c>
      <c r="O28" s="107"/>
      <c r="P28" s="107"/>
      <c r="Q28" s="107"/>
      <c r="R28" s="77"/>
      <c r="S28" s="104"/>
      <c r="T28" s="108">
        <v>0</v>
      </c>
      <c r="U28" s="77">
        <f t="shared" si="7"/>
        <v>31</v>
      </c>
      <c r="V28" s="77">
        <v>2</v>
      </c>
      <c r="W28" s="77">
        <v>2</v>
      </c>
      <c r="X28" s="76"/>
      <c r="Y28" s="73"/>
      <c r="Z28" s="73"/>
      <c r="AA28" s="62"/>
      <c r="AB28" s="73"/>
    </row>
    <row r="29" spans="1:28" s="109" customFormat="1" ht="35.25" customHeight="1">
      <c r="A29" s="102">
        <v>19</v>
      </c>
      <c r="B29" s="64" t="s">
        <v>15</v>
      </c>
      <c r="C29" s="111">
        <v>57</v>
      </c>
      <c r="D29" s="111">
        <v>2</v>
      </c>
      <c r="E29" s="112">
        <f t="shared" si="2"/>
        <v>59</v>
      </c>
      <c r="F29" s="106">
        <f>61-34</f>
        <v>27</v>
      </c>
      <c r="G29" s="15">
        <v>28</v>
      </c>
      <c r="H29" s="15">
        <v>28</v>
      </c>
      <c r="I29" s="77">
        <v>27</v>
      </c>
      <c r="J29" s="77">
        <f t="shared" si="4"/>
        <v>0</v>
      </c>
      <c r="K29" s="77">
        <v>1</v>
      </c>
      <c r="L29" s="77">
        <v>3</v>
      </c>
      <c r="M29" s="106">
        <f t="shared" si="5"/>
        <v>-1</v>
      </c>
      <c r="N29" s="113">
        <v>0</v>
      </c>
      <c r="O29" s="107"/>
      <c r="P29" s="107"/>
      <c r="Q29" s="107"/>
      <c r="R29" s="77"/>
      <c r="S29" s="104"/>
      <c r="T29" s="108">
        <v>0</v>
      </c>
      <c r="U29" s="77">
        <f t="shared" si="7"/>
        <v>28</v>
      </c>
      <c r="V29" s="77">
        <v>1</v>
      </c>
      <c r="W29" s="77"/>
      <c r="X29" s="77"/>
      <c r="Y29" s="72"/>
      <c r="Z29" s="72"/>
      <c r="AA29" s="62"/>
      <c r="AB29" s="72"/>
    </row>
    <row r="30" spans="1:27" s="3" customFormat="1" ht="35.25" customHeight="1">
      <c r="A30" s="101" t="s">
        <v>31</v>
      </c>
      <c r="B30" s="5" t="s">
        <v>32</v>
      </c>
      <c r="C30" s="12">
        <f>SUM(C34:C60)</f>
        <v>876</v>
      </c>
      <c r="D30" s="12">
        <f>SUM(D34:D60)</f>
        <v>11</v>
      </c>
      <c r="E30" s="12">
        <f t="shared" si="2"/>
        <v>887</v>
      </c>
      <c r="F30" s="6">
        <f>F52+F34+F31+F40+F37+F55+F46+F49+F43+F58</f>
        <v>15491</v>
      </c>
      <c r="G30" s="6">
        <f>G52+G34+G31+G40+G37+G55+G46+G49+G43+G58</f>
        <v>14605</v>
      </c>
      <c r="H30" s="6">
        <f>H52+H34+H31+H40+H37+H55+H46+H49+H43+H58</f>
        <v>14030</v>
      </c>
      <c r="I30" s="53"/>
      <c r="J30" s="6">
        <f>J52+J34+J31+J40+J37+J55+J46+J49+J43+J58</f>
        <v>575</v>
      </c>
      <c r="K30" s="6">
        <f>K52+K34+K31+K40+K37+K55+K46+K49+K43+K58</f>
        <v>725</v>
      </c>
      <c r="L30" s="6">
        <f>L52+L34+L31+L40+L37+L55+L46+L49+L43+L58</f>
        <v>445</v>
      </c>
      <c r="M30" s="6">
        <f>M52+M34+M31+M40+M37+M55+M46+M49+M43+M58</f>
        <v>886</v>
      </c>
      <c r="N30" s="26">
        <f aca="true" t="shared" si="8" ref="N30:N48">M30/F30</f>
        <v>0.05719450003227681</v>
      </c>
      <c r="O30" s="46">
        <f>O52+O34+O31+O40+O37+O55+O46+O49+O43+O58</f>
        <v>0</v>
      </c>
      <c r="P30" s="46">
        <f>P52+P34+P31+P40+P37+P55+P46+P49+P43+P58</f>
        <v>22</v>
      </c>
      <c r="Q30" s="46">
        <f>Q52+Q34+Q31+Q40+Q37+Q55+Q46+Q49+Q43+Q58</f>
        <v>40</v>
      </c>
      <c r="R30" s="6">
        <f>R52+R34+R31+R40+R37+R55+R46+R49+R43+R58</f>
        <v>393</v>
      </c>
      <c r="S30" s="6">
        <f t="shared" si="1"/>
        <v>1279</v>
      </c>
      <c r="T30" s="100">
        <f>(R30+M30)/F30</f>
        <v>0.08256406945968627</v>
      </c>
      <c r="U30" s="6">
        <f>U52+U34+U31+U40+U37+U55+U46+U49+U43+U58</f>
        <v>14212</v>
      </c>
      <c r="V30" s="6">
        <f>V52+V34+V31+V40+V37+V55+V46+V49+V43+V58</f>
        <v>1649</v>
      </c>
      <c r="W30" s="6">
        <f>W52+W34+W31+W40+W37+W55+W46+W49+W43+W58</f>
        <v>874</v>
      </c>
      <c r="X30" s="6"/>
      <c r="AA30" s="16"/>
    </row>
    <row r="31" spans="1:27" s="7" customFormat="1" ht="35.25" customHeight="1">
      <c r="A31" s="118" t="s">
        <v>2</v>
      </c>
      <c r="B31" s="119" t="s">
        <v>37</v>
      </c>
      <c r="C31" s="120">
        <v>109</v>
      </c>
      <c r="D31" s="120">
        <v>1</v>
      </c>
      <c r="E31" s="12">
        <f t="shared" si="2"/>
        <v>110</v>
      </c>
      <c r="F31" s="121">
        <f aca="true" t="shared" si="9" ref="F31:L31">SUM(F32:F33)</f>
        <v>2249</v>
      </c>
      <c r="G31" s="121">
        <f t="shared" si="9"/>
        <v>2040</v>
      </c>
      <c r="H31" s="121">
        <f t="shared" si="9"/>
        <v>1934</v>
      </c>
      <c r="I31" s="122"/>
      <c r="J31" s="121">
        <f t="shared" si="9"/>
        <v>106</v>
      </c>
      <c r="K31" s="121">
        <f t="shared" si="9"/>
        <v>128</v>
      </c>
      <c r="L31" s="121">
        <f t="shared" si="9"/>
        <v>25</v>
      </c>
      <c r="M31" s="104">
        <f>F31-G31</f>
        <v>209</v>
      </c>
      <c r="N31" s="26">
        <f t="shared" si="8"/>
        <v>0.09293019119608716</v>
      </c>
      <c r="O31" s="123">
        <f>SUM(O32:O33)</f>
        <v>0</v>
      </c>
      <c r="P31" s="123">
        <f>SUM(P32:P33)</f>
        <v>8</v>
      </c>
      <c r="Q31" s="123">
        <f>SUM(Q32:Q33)</f>
        <v>0</v>
      </c>
      <c r="R31" s="121">
        <f>R32+R33</f>
        <v>76</v>
      </c>
      <c r="S31" s="6">
        <f t="shared" si="1"/>
        <v>285</v>
      </c>
      <c r="T31" s="100">
        <f>(R31+M31)/F31</f>
        <v>0.1267229879946643</v>
      </c>
      <c r="U31" s="121">
        <f>SUM(U32:U33)</f>
        <v>1964</v>
      </c>
      <c r="V31" s="121">
        <f>SUM(V32:V33)</f>
        <v>227</v>
      </c>
      <c r="W31" s="121">
        <f>SUM(W32:W33)</f>
        <v>115</v>
      </c>
      <c r="X31" s="13"/>
      <c r="AA31" s="16"/>
    </row>
    <row r="32" spans="1:27" s="59" customFormat="1" ht="35.25" customHeight="1">
      <c r="A32" s="124">
        <v>1</v>
      </c>
      <c r="B32" s="125" t="s">
        <v>34</v>
      </c>
      <c r="C32" s="126"/>
      <c r="D32" s="126"/>
      <c r="E32" s="112">
        <f t="shared" si="2"/>
        <v>0</v>
      </c>
      <c r="F32" s="127">
        <f>2633-492</f>
        <v>2141</v>
      </c>
      <c r="G32" s="128">
        <f>2430-492</f>
        <v>1938</v>
      </c>
      <c r="H32" s="128">
        <v>1835</v>
      </c>
      <c r="I32" s="129">
        <v>2340</v>
      </c>
      <c r="J32" s="129">
        <f>G32-H32</f>
        <v>103</v>
      </c>
      <c r="K32" s="129">
        <v>125</v>
      </c>
      <c r="L32" s="129">
        <v>25</v>
      </c>
      <c r="M32" s="106">
        <f>F32-G32</f>
        <v>203</v>
      </c>
      <c r="N32" s="113">
        <f t="shared" si="8"/>
        <v>0.0948155067725362</v>
      </c>
      <c r="O32" s="130"/>
      <c r="P32" s="131">
        <v>8</v>
      </c>
      <c r="Q32" s="131"/>
      <c r="R32" s="132">
        <v>75</v>
      </c>
      <c r="S32" s="104">
        <f t="shared" si="1"/>
        <v>278</v>
      </c>
      <c r="T32" s="108">
        <f>(F32-U32)/F32</f>
        <v>0.12984586641756188</v>
      </c>
      <c r="U32" s="129">
        <f>G32-R32</f>
        <v>1863</v>
      </c>
      <c r="V32" s="129">
        <v>227</v>
      </c>
      <c r="W32" s="129">
        <v>115</v>
      </c>
      <c r="X32" s="133"/>
      <c r="AA32" s="62"/>
    </row>
    <row r="33" spans="1:27" s="59" customFormat="1" ht="35.25" customHeight="1">
      <c r="A33" s="134">
        <v>2</v>
      </c>
      <c r="B33" s="135" t="s">
        <v>35</v>
      </c>
      <c r="C33" s="136"/>
      <c r="D33" s="136"/>
      <c r="E33" s="112">
        <f t="shared" si="2"/>
        <v>0</v>
      </c>
      <c r="F33" s="137">
        <f>61+15+15+9+8</f>
        <v>108</v>
      </c>
      <c r="G33" s="128">
        <v>102</v>
      </c>
      <c r="H33" s="128">
        <v>99</v>
      </c>
      <c r="I33" s="129">
        <v>70</v>
      </c>
      <c r="J33" s="129">
        <f>G33-H33</f>
        <v>3</v>
      </c>
      <c r="K33" s="129">
        <v>3</v>
      </c>
      <c r="L33" s="129"/>
      <c r="M33" s="106">
        <f>F33-G33</f>
        <v>6</v>
      </c>
      <c r="N33" s="113">
        <f t="shared" si="8"/>
        <v>0.05555555555555555</v>
      </c>
      <c r="O33" s="130"/>
      <c r="P33" s="138"/>
      <c r="Q33" s="138"/>
      <c r="R33" s="139">
        <v>1</v>
      </c>
      <c r="S33" s="104">
        <f t="shared" si="1"/>
        <v>7</v>
      </c>
      <c r="T33" s="108">
        <f>(F33-U33)/F33</f>
        <v>0.06481481481481481</v>
      </c>
      <c r="U33" s="129">
        <f>G33-R33</f>
        <v>101</v>
      </c>
      <c r="V33" s="129"/>
      <c r="W33" s="129"/>
      <c r="X33" s="140"/>
      <c r="AA33" s="62"/>
    </row>
    <row r="34" spans="1:27" s="7" customFormat="1" ht="35.25" customHeight="1">
      <c r="A34" s="118" t="s">
        <v>4</v>
      </c>
      <c r="B34" s="119" t="s">
        <v>36</v>
      </c>
      <c r="C34" s="120">
        <v>87</v>
      </c>
      <c r="D34" s="120"/>
      <c r="E34" s="12">
        <f t="shared" si="2"/>
        <v>87</v>
      </c>
      <c r="F34" s="121">
        <f aca="true" t="shared" si="10" ref="F34:L34">SUM(F35:F36)</f>
        <v>445</v>
      </c>
      <c r="G34" s="121">
        <f t="shared" si="10"/>
        <v>393</v>
      </c>
      <c r="H34" s="121">
        <f t="shared" si="10"/>
        <v>345</v>
      </c>
      <c r="I34" s="122"/>
      <c r="J34" s="121">
        <f t="shared" si="10"/>
        <v>48</v>
      </c>
      <c r="K34" s="121">
        <f t="shared" si="10"/>
        <v>31</v>
      </c>
      <c r="L34" s="121">
        <f t="shared" si="10"/>
        <v>0</v>
      </c>
      <c r="M34" s="104">
        <f aca="true" t="shared" si="11" ref="M34:M64">F34-G34</f>
        <v>52</v>
      </c>
      <c r="N34" s="26">
        <f t="shared" si="8"/>
        <v>0.11685393258426967</v>
      </c>
      <c r="O34" s="123">
        <f>SUM(O35:O36)</f>
        <v>0</v>
      </c>
      <c r="P34" s="123">
        <f>SUM(P35:P36)</f>
        <v>0</v>
      </c>
      <c r="Q34" s="123">
        <f>SUM(Q35:Q36)</f>
        <v>0</v>
      </c>
      <c r="R34" s="121">
        <f>R35+R36</f>
        <v>2</v>
      </c>
      <c r="S34" s="6">
        <f t="shared" si="1"/>
        <v>54</v>
      </c>
      <c r="T34" s="79">
        <f>(F34-U34)/F34</f>
        <v>0.12134831460674157</v>
      </c>
      <c r="U34" s="121">
        <f>SUM(U35:U36)</f>
        <v>391</v>
      </c>
      <c r="V34" s="121">
        <f>SUM(V35:V36)</f>
        <v>49</v>
      </c>
      <c r="W34" s="121">
        <f>SUM(W35:W36)</f>
        <v>12</v>
      </c>
      <c r="X34" s="13"/>
      <c r="AA34" s="16"/>
    </row>
    <row r="35" spans="1:27" s="59" customFormat="1" ht="35.25" customHeight="1">
      <c r="A35" s="124">
        <v>1</v>
      </c>
      <c r="B35" s="125" t="s">
        <v>34</v>
      </c>
      <c r="C35" s="126"/>
      <c r="D35" s="126"/>
      <c r="E35" s="112">
        <f t="shared" si="2"/>
        <v>0</v>
      </c>
      <c r="F35" s="127">
        <v>365</v>
      </c>
      <c r="G35" s="128">
        <v>320</v>
      </c>
      <c r="H35" s="128">
        <v>293</v>
      </c>
      <c r="I35" s="129">
        <v>303</v>
      </c>
      <c r="J35" s="129">
        <f>G35-H35</f>
        <v>27</v>
      </c>
      <c r="K35" s="129">
        <v>28</v>
      </c>
      <c r="L35" s="129"/>
      <c r="M35" s="106">
        <f t="shared" si="11"/>
        <v>45</v>
      </c>
      <c r="N35" s="113">
        <f t="shared" si="8"/>
        <v>0.1232876712328767</v>
      </c>
      <c r="O35" s="130"/>
      <c r="P35" s="131"/>
      <c r="Q35" s="131"/>
      <c r="R35" s="132"/>
      <c r="S35" s="104">
        <f t="shared" si="1"/>
        <v>45</v>
      </c>
      <c r="T35" s="108">
        <f>(F35-U35)/F35</f>
        <v>0.1232876712328767</v>
      </c>
      <c r="U35" s="129">
        <f>G35-R35</f>
        <v>320</v>
      </c>
      <c r="V35" s="129">
        <v>49</v>
      </c>
      <c r="W35" s="129">
        <v>12</v>
      </c>
      <c r="X35" s="133"/>
      <c r="AA35" s="62"/>
    </row>
    <row r="36" spans="1:27" s="59" customFormat="1" ht="35.25" customHeight="1">
      <c r="A36" s="134">
        <v>2</v>
      </c>
      <c r="B36" s="135" t="s">
        <v>35</v>
      </c>
      <c r="C36" s="136"/>
      <c r="D36" s="136"/>
      <c r="E36" s="112">
        <f t="shared" si="2"/>
        <v>0</v>
      </c>
      <c r="F36" s="137">
        <f>66+9+2+3</f>
        <v>80</v>
      </c>
      <c r="G36" s="128">
        <v>73</v>
      </c>
      <c r="H36" s="128">
        <v>52</v>
      </c>
      <c r="I36" s="129"/>
      <c r="J36" s="129">
        <f>G36-H36</f>
        <v>21</v>
      </c>
      <c r="K36" s="129">
        <v>3</v>
      </c>
      <c r="L36" s="129"/>
      <c r="M36" s="106">
        <f t="shared" si="11"/>
        <v>7</v>
      </c>
      <c r="N36" s="113">
        <f t="shared" si="8"/>
        <v>0.0875</v>
      </c>
      <c r="O36" s="130"/>
      <c r="P36" s="138"/>
      <c r="Q36" s="138"/>
      <c r="R36" s="139">
        <v>2</v>
      </c>
      <c r="S36" s="104">
        <f t="shared" si="1"/>
        <v>9</v>
      </c>
      <c r="T36" s="108">
        <f>(R36+(F36-G36))/F36</f>
        <v>0.1125</v>
      </c>
      <c r="U36" s="129">
        <f>G36-R36</f>
        <v>71</v>
      </c>
      <c r="V36" s="129"/>
      <c r="W36" s="129"/>
      <c r="X36" s="133"/>
      <c r="AA36" s="62"/>
    </row>
    <row r="37" spans="1:27" s="7" customFormat="1" ht="35.25" customHeight="1">
      <c r="A37" s="118" t="s">
        <v>5</v>
      </c>
      <c r="B37" s="119" t="s">
        <v>39</v>
      </c>
      <c r="C37" s="120">
        <v>107</v>
      </c>
      <c r="D37" s="120">
        <v>1</v>
      </c>
      <c r="E37" s="12">
        <f t="shared" si="2"/>
        <v>108</v>
      </c>
      <c r="F37" s="121">
        <f aca="true" t="shared" si="12" ref="F37:L37">SUM(F38:F39)</f>
        <v>1736</v>
      </c>
      <c r="G37" s="121">
        <f t="shared" si="12"/>
        <v>1587</v>
      </c>
      <c r="H37" s="121">
        <f t="shared" si="12"/>
        <v>1544</v>
      </c>
      <c r="I37" s="122"/>
      <c r="J37" s="121">
        <f t="shared" si="12"/>
        <v>43</v>
      </c>
      <c r="K37" s="121">
        <f t="shared" si="12"/>
        <v>81</v>
      </c>
      <c r="L37" s="121">
        <f t="shared" si="12"/>
        <v>21</v>
      </c>
      <c r="M37" s="104">
        <f>F37-G37</f>
        <v>149</v>
      </c>
      <c r="N37" s="26">
        <f t="shared" si="8"/>
        <v>0.0858294930875576</v>
      </c>
      <c r="O37" s="123">
        <f>SUM(O38:O39)</f>
        <v>0</v>
      </c>
      <c r="P37" s="123">
        <f>SUM(P38:P39)</f>
        <v>5</v>
      </c>
      <c r="Q37" s="123">
        <f>SUM(Q38:Q39)</f>
        <v>9</v>
      </c>
      <c r="R37" s="121">
        <f>R38+R39</f>
        <v>48</v>
      </c>
      <c r="S37" s="6">
        <f t="shared" si="1"/>
        <v>197</v>
      </c>
      <c r="T37" s="100">
        <f>(R37+M37)/F37</f>
        <v>0.11347926267281105</v>
      </c>
      <c r="U37" s="121">
        <f>SUM(U38:U39)</f>
        <v>1539</v>
      </c>
      <c r="V37" s="121">
        <f>SUM(V38:V39)</f>
        <v>93</v>
      </c>
      <c r="W37" s="121">
        <f>SUM(W38:W39)</f>
        <v>93</v>
      </c>
      <c r="X37" s="121"/>
      <c r="AA37" s="16"/>
    </row>
    <row r="38" spans="1:27" s="59" customFormat="1" ht="35.25" customHeight="1">
      <c r="A38" s="124">
        <v>1</v>
      </c>
      <c r="B38" s="125" t="s">
        <v>34</v>
      </c>
      <c r="C38" s="126"/>
      <c r="D38" s="126"/>
      <c r="E38" s="112">
        <f t="shared" si="2"/>
        <v>0</v>
      </c>
      <c r="F38" s="127">
        <v>1634</v>
      </c>
      <c r="G38" s="128">
        <v>1491</v>
      </c>
      <c r="H38" s="128">
        <v>1454</v>
      </c>
      <c r="I38" s="129">
        <v>1430</v>
      </c>
      <c r="J38" s="129">
        <f>G38-H38</f>
        <v>37</v>
      </c>
      <c r="K38" s="129">
        <v>78</v>
      </c>
      <c r="L38" s="129">
        <v>20</v>
      </c>
      <c r="M38" s="106">
        <f>F38-G38</f>
        <v>143</v>
      </c>
      <c r="N38" s="113">
        <f t="shared" si="8"/>
        <v>0.08751529987760098</v>
      </c>
      <c r="O38" s="130"/>
      <c r="P38" s="131">
        <v>5</v>
      </c>
      <c r="Q38" s="131">
        <v>9</v>
      </c>
      <c r="R38" s="132">
        <v>45</v>
      </c>
      <c r="S38" s="104">
        <f t="shared" si="1"/>
        <v>188</v>
      </c>
      <c r="T38" s="108">
        <f>(F38-U38)/F38</f>
        <v>0.11505507955936352</v>
      </c>
      <c r="U38" s="129">
        <f>G38-R38</f>
        <v>1446</v>
      </c>
      <c r="V38" s="129">
        <v>90</v>
      </c>
      <c r="W38" s="129">
        <v>90</v>
      </c>
      <c r="X38" s="133"/>
      <c r="AA38" s="62"/>
    </row>
    <row r="39" spans="1:27" s="59" customFormat="1" ht="35.25" customHeight="1">
      <c r="A39" s="134">
        <v>2</v>
      </c>
      <c r="B39" s="135" t="s">
        <v>35</v>
      </c>
      <c r="C39" s="136"/>
      <c r="D39" s="136"/>
      <c r="E39" s="112">
        <f t="shared" si="2"/>
        <v>0</v>
      </c>
      <c r="F39" s="137">
        <f>82+11+4+5</f>
        <v>102</v>
      </c>
      <c r="G39" s="128">
        <v>96</v>
      </c>
      <c r="H39" s="128">
        <v>90</v>
      </c>
      <c r="I39" s="129">
        <v>81</v>
      </c>
      <c r="J39" s="129">
        <f>G39-H39</f>
        <v>6</v>
      </c>
      <c r="K39" s="129">
        <v>3</v>
      </c>
      <c r="L39" s="129">
        <v>1</v>
      </c>
      <c r="M39" s="106">
        <f>F39-G39</f>
        <v>6</v>
      </c>
      <c r="N39" s="113">
        <f t="shared" si="8"/>
        <v>0.058823529411764705</v>
      </c>
      <c r="O39" s="130"/>
      <c r="P39" s="138"/>
      <c r="Q39" s="138"/>
      <c r="R39" s="139">
        <v>3</v>
      </c>
      <c r="S39" s="104">
        <f t="shared" si="1"/>
        <v>9</v>
      </c>
      <c r="T39" s="108">
        <f>(F39-U39)/F39</f>
        <v>0.08823529411764706</v>
      </c>
      <c r="U39" s="129">
        <f>G39-R39</f>
        <v>93</v>
      </c>
      <c r="V39" s="129">
        <v>3</v>
      </c>
      <c r="W39" s="129">
        <v>3</v>
      </c>
      <c r="X39" s="140"/>
      <c r="AA39" s="62"/>
    </row>
    <row r="40" spans="1:27" s="7" customFormat="1" ht="35.25" customHeight="1">
      <c r="A40" s="118" t="s">
        <v>7</v>
      </c>
      <c r="B40" s="119" t="s">
        <v>38</v>
      </c>
      <c r="C40" s="120">
        <v>101</v>
      </c>
      <c r="D40" s="120">
        <v>1</v>
      </c>
      <c r="E40" s="12">
        <f t="shared" si="2"/>
        <v>102</v>
      </c>
      <c r="F40" s="121">
        <f aca="true" t="shared" si="13" ref="F40:L40">SUM(F41:F42)</f>
        <v>1985</v>
      </c>
      <c r="G40" s="121">
        <f t="shared" si="13"/>
        <v>1831</v>
      </c>
      <c r="H40" s="121">
        <f t="shared" si="13"/>
        <v>1796</v>
      </c>
      <c r="I40" s="122"/>
      <c r="J40" s="121">
        <f t="shared" si="13"/>
        <v>35</v>
      </c>
      <c r="K40" s="121">
        <f t="shared" si="13"/>
        <v>94</v>
      </c>
      <c r="L40" s="121">
        <f t="shared" si="13"/>
        <v>33</v>
      </c>
      <c r="M40" s="104">
        <f t="shared" si="11"/>
        <v>154</v>
      </c>
      <c r="N40" s="26">
        <f t="shared" si="8"/>
        <v>0.07758186397984887</v>
      </c>
      <c r="O40" s="123">
        <f>SUM(O41:O42)</f>
        <v>0</v>
      </c>
      <c r="P40" s="123">
        <f>SUM(P41:P42)</f>
        <v>0</v>
      </c>
      <c r="Q40" s="123">
        <f>SUM(Q41:Q42)</f>
        <v>19</v>
      </c>
      <c r="R40" s="121">
        <f>R41+R42</f>
        <v>51</v>
      </c>
      <c r="S40" s="6">
        <f t="shared" si="1"/>
        <v>205</v>
      </c>
      <c r="T40" s="100">
        <f>(R40+M40)/F40</f>
        <v>0.10327455919395466</v>
      </c>
      <c r="U40" s="121">
        <f>SUM(U41:U42)</f>
        <v>1780</v>
      </c>
      <c r="V40" s="121">
        <f>SUM(V41:V42)</f>
        <v>323</v>
      </c>
      <c r="W40" s="121">
        <f>SUM(W41:W42)</f>
        <v>110</v>
      </c>
      <c r="X40" s="121"/>
      <c r="AA40" s="16"/>
    </row>
    <row r="41" spans="1:27" s="59" customFormat="1" ht="35.25" customHeight="1">
      <c r="A41" s="124">
        <v>1</v>
      </c>
      <c r="B41" s="125" t="s">
        <v>34</v>
      </c>
      <c r="C41" s="126"/>
      <c r="D41" s="126"/>
      <c r="E41" s="112">
        <f aca="true" t="shared" si="14" ref="E41:E66">C41+D41</f>
        <v>0</v>
      </c>
      <c r="F41" s="127">
        <v>1895</v>
      </c>
      <c r="G41" s="128">
        <v>1749</v>
      </c>
      <c r="H41" s="128">
        <v>1716</v>
      </c>
      <c r="I41" s="129">
        <v>1568</v>
      </c>
      <c r="J41" s="129">
        <f>G41-H41</f>
        <v>33</v>
      </c>
      <c r="K41" s="129">
        <v>90</v>
      </c>
      <c r="L41" s="129">
        <v>33</v>
      </c>
      <c r="M41" s="106">
        <f t="shared" si="11"/>
        <v>146</v>
      </c>
      <c r="N41" s="113">
        <f t="shared" si="8"/>
        <v>0.07704485488126649</v>
      </c>
      <c r="O41" s="130"/>
      <c r="P41" s="131"/>
      <c r="Q41" s="131">
        <v>19</v>
      </c>
      <c r="R41" s="132">
        <v>50</v>
      </c>
      <c r="S41" s="104">
        <f t="shared" si="1"/>
        <v>196</v>
      </c>
      <c r="T41" s="108">
        <f>(F41-U41)/F41</f>
        <v>0.10343007915567283</v>
      </c>
      <c r="U41" s="129">
        <f>G41-R41</f>
        <v>1699</v>
      </c>
      <c r="V41" s="129">
        <v>321</v>
      </c>
      <c r="W41" s="129">
        <v>110</v>
      </c>
      <c r="X41" s="133"/>
      <c r="AA41" s="62"/>
    </row>
    <row r="42" spans="1:27" s="59" customFormat="1" ht="35.25" customHeight="1">
      <c r="A42" s="134">
        <v>2</v>
      </c>
      <c r="B42" s="135" t="s">
        <v>35</v>
      </c>
      <c r="C42" s="136"/>
      <c r="D42" s="136"/>
      <c r="E42" s="112">
        <f t="shared" si="14"/>
        <v>0</v>
      </c>
      <c r="F42" s="137">
        <f>78+12+5+3-8</f>
        <v>90</v>
      </c>
      <c r="G42" s="128">
        <v>82</v>
      </c>
      <c r="H42" s="128">
        <v>80</v>
      </c>
      <c r="I42" s="129">
        <v>81</v>
      </c>
      <c r="J42" s="129">
        <f>G42-H42</f>
        <v>2</v>
      </c>
      <c r="K42" s="129">
        <v>4</v>
      </c>
      <c r="L42" s="129"/>
      <c r="M42" s="106">
        <f t="shared" si="11"/>
        <v>8</v>
      </c>
      <c r="N42" s="113">
        <f t="shared" si="8"/>
        <v>0.08888888888888889</v>
      </c>
      <c r="O42" s="130"/>
      <c r="P42" s="138"/>
      <c r="Q42" s="138"/>
      <c r="R42" s="139">
        <v>1</v>
      </c>
      <c r="S42" s="104">
        <f t="shared" si="1"/>
        <v>9</v>
      </c>
      <c r="T42" s="108">
        <f>(F42-U42)/F42</f>
        <v>0.1</v>
      </c>
      <c r="U42" s="129">
        <f>G42-R42</f>
        <v>81</v>
      </c>
      <c r="V42" s="129">
        <v>2</v>
      </c>
      <c r="W42" s="129"/>
      <c r="X42" s="140"/>
      <c r="AA42" s="62"/>
    </row>
    <row r="43" spans="1:27" s="7" customFormat="1" ht="35.25" customHeight="1">
      <c r="A43" s="118" t="s">
        <v>9</v>
      </c>
      <c r="B43" s="119" t="s">
        <v>43</v>
      </c>
      <c r="C43" s="120">
        <v>91</v>
      </c>
      <c r="D43" s="120">
        <v>1</v>
      </c>
      <c r="E43" s="12">
        <f t="shared" si="14"/>
        <v>92</v>
      </c>
      <c r="F43" s="121">
        <f aca="true" t="shared" si="15" ref="F43:L43">SUM(F44:F45)</f>
        <v>1157</v>
      </c>
      <c r="G43" s="121">
        <f t="shared" si="15"/>
        <v>1085</v>
      </c>
      <c r="H43" s="121">
        <f t="shared" si="15"/>
        <v>1019</v>
      </c>
      <c r="I43" s="122"/>
      <c r="J43" s="121">
        <f t="shared" si="15"/>
        <v>66</v>
      </c>
      <c r="K43" s="121">
        <f t="shared" si="15"/>
        <v>54</v>
      </c>
      <c r="L43" s="121">
        <f t="shared" si="15"/>
        <v>24</v>
      </c>
      <c r="M43" s="104">
        <f aca="true" t="shared" si="16" ref="M43:M54">F43-G43</f>
        <v>72</v>
      </c>
      <c r="N43" s="26">
        <f t="shared" si="8"/>
        <v>0.06222990492653414</v>
      </c>
      <c r="O43" s="123">
        <f>SUM(O44:O45)</f>
        <v>0</v>
      </c>
      <c r="P43" s="123">
        <f>SUM(P44:P45)</f>
        <v>5</v>
      </c>
      <c r="Q43" s="123">
        <f>SUM(Q44:Q45)</f>
        <v>2</v>
      </c>
      <c r="R43" s="121">
        <f>R44+R45</f>
        <v>46</v>
      </c>
      <c r="S43" s="6">
        <f t="shared" si="1"/>
        <v>118</v>
      </c>
      <c r="T43" s="100">
        <f>(R43+M43)/F43</f>
        <v>0.10198789974070872</v>
      </c>
      <c r="U43" s="121">
        <f>SUM(U44:U45)</f>
        <v>1039</v>
      </c>
      <c r="V43" s="121">
        <f>SUM(V44:V45)</f>
        <v>187</v>
      </c>
      <c r="W43" s="121">
        <f>SUM(W44:W45)</f>
        <v>95</v>
      </c>
      <c r="X43" s="121"/>
      <c r="AA43" s="16"/>
    </row>
    <row r="44" spans="1:27" s="59" customFormat="1" ht="35.25" customHeight="1">
      <c r="A44" s="124">
        <v>1</v>
      </c>
      <c r="B44" s="125" t="s">
        <v>34</v>
      </c>
      <c r="C44" s="126"/>
      <c r="D44" s="126"/>
      <c r="E44" s="112">
        <f t="shared" si="14"/>
        <v>0</v>
      </c>
      <c r="F44" s="127">
        <v>1059</v>
      </c>
      <c r="G44" s="128">
        <v>994</v>
      </c>
      <c r="H44" s="128">
        <v>928</v>
      </c>
      <c r="I44" s="129">
        <v>958</v>
      </c>
      <c r="J44" s="129">
        <f>G44-H44</f>
        <v>66</v>
      </c>
      <c r="K44" s="129">
        <v>51</v>
      </c>
      <c r="L44" s="129">
        <v>24</v>
      </c>
      <c r="M44" s="106">
        <f t="shared" si="16"/>
        <v>65</v>
      </c>
      <c r="N44" s="113">
        <f t="shared" si="8"/>
        <v>0.061378659112370164</v>
      </c>
      <c r="O44" s="130"/>
      <c r="P44" s="131">
        <v>5</v>
      </c>
      <c r="Q44" s="131">
        <v>2</v>
      </c>
      <c r="R44" s="132">
        <v>46</v>
      </c>
      <c r="S44" s="104">
        <f t="shared" si="1"/>
        <v>111</v>
      </c>
      <c r="T44" s="108">
        <f>(F44-U44)/F44</f>
        <v>0.1048158640226629</v>
      </c>
      <c r="U44" s="129">
        <f>G44-R44</f>
        <v>948</v>
      </c>
      <c r="V44" s="129">
        <v>187</v>
      </c>
      <c r="W44" s="129">
        <v>95</v>
      </c>
      <c r="X44" s="133"/>
      <c r="AA44" s="62"/>
    </row>
    <row r="45" spans="1:27" s="59" customFormat="1" ht="35.25" customHeight="1">
      <c r="A45" s="134">
        <v>2</v>
      </c>
      <c r="B45" s="135" t="s">
        <v>35</v>
      </c>
      <c r="C45" s="136"/>
      <c r="D45" s="136"/>
      <c r="E45" s="112">
        <f t="shared" si="14"/>
        <v>0</v>
      </c>
      <c r="F45" s="137">
        <f>78+11+4+5</f>
        <v>98</v>
      </c>
      <c r="G45" s="128">
        <v>91</v>
      </c>
      <c r="H45" s="128">
        <v>91</v>
      </c>
      <c r="I45" s="129">
        <v>82</v>
      </c>
      <c r="J45" s="129">
        <f>G45-H45</f>
        <v>0</v>
      </c>
      <c r="K45" s="129">
        <v>3</v>
      </c>
      <c r="L45" s="129"/>
      <c r="M45" s="106">
        <f t="shared" si="16"/>
        <v>7</v>
      </c>
      <c r="N45" s="113">
        <f t="shared" si="8"/>
        <v>0.07142857142857142</v>
      </c>
      <c r="O45" s="130"/>
      <c r="P45" s="138"/>
      <c r="Q45" s="138"/>
      <c r="R45" s="139"/>
      <c r="S45" s="104">
        <f t="shared" si="1"/>
        <v>7</v>
      </c>
      <c r="T45" s="108">
        <f>(F45-U45)/F45</f>
        <v>0.07142857142857142</v>
      </c>
      <c r="U45" s="129">
        <f>G45-R45</f>
        <v>91</v>
      </c>
      <c r="V45" s="129"/>
      <c r="W45" s="129"/>
      <c r="X45" s="133"/>
      <c r="AA45" s="62"/>
    </row>
    <row r="46" spans="1:27" s="7" customFormat="1" ht="35.25" customHeight="1">
      <c r="A46" s="118" t="s">
        <v>11</v>
      </c>
      <c r="B46" s="119" t="s">
        <v>41</v>
      </c>
      <c r="C46" s="120">
        <v>102</v>
      </c>
      <c r="D46" s="120">
        <v>1</v>
      </c>
      <c r="E46" s="12">
        <f t="shared" si="14"/>
        <v>103</v>
      </c>
      <c r="F46" s="121">
        <f aca="true" t="shared" si="17" ref="F46:L46">SUM(F47:F48)</f>
        <v>2218</v>
      </c>
      <c r="G46" s="121">
        <f t="shared" si="17"/>
        <v>2046</v>
      </c>
      <c r="H46" s="121">
        <f t="shared" si="17"/>
        <v>1951</v>
      </c>
      <c r="I46" s="122"/>
      <c r="J46" s="121">
        <f t="shared" si="17"/>
        <v>95</v>
      </c>
      <c r="K46" s="121">
        <f t="shared" si="17"/>
        <v>104</v>
      </c>
      <c r="L46" s="121">
        <f t="shared" si="17"/>
        <v>20</v>
      </c>
      <c r="M46" s="104">
        <f t="shared" si="16"/>
        <v>172</v>
      </c>
      <c r="N46" s="26">
        <f t="shared" si="8"/>
        <v>0.0775473399458972</v>
      </c>
      <c r="O46" s="123">
        <f>SUM(O47:O48)</f>
        <v>0</v>
      </c>
      <c r="P46" s="123">
        <f>SUM(P47:P48)</f>
        <v>0</v>
      </c>
      <c r="Q46" s="123">
        <f>SUM(Q47:Q48)</f>
        <v>0</v>
      </c>
      <c r="R46" s="121">
        <f>R47+R48</f>
        <v>52</v>
      </c>
      <c r="S46" s="6">
        <f t="shared" si="1"/>
        <v>224</v>
      </c>
      <c r="T46" s="100">
        <f>(R46+M46)/F46</f>
        <v>0.10099188458070334</v>
      </c>
      <c r="U46" s="121">
        <f>SUM(U47:U48)</f>
        <v>1994</v>
      </c>
      <c r="V46" s="121">
        <f>SUM(V47:V48)</f>
        <v>334</v>
      </c>
      <c r="W46" s="121">
        <f>SUM(W47:W48)</f>
        <v>88</v>
      </c>
      <c r="X46" s="121"/>
      <c r="AA46" s="16"/>
    </row>
    <row r="47" spans="1:27" s="59" customFormat="1" ht="35.25" customHeight="1">
      <c r="A47" s="124">
        <v>1</v>
      </c>
      <c r="B47" s="125" t="s">
        <v>34</v>
      </c>
      <c r="C47" s="126"/>
      <c r="D47" s="126"/>
      <c r="E47" s="112">
        <f t="shared" si="14"/>
        <v>0</v>
      </c>
      <c r="F47" s="127">
        <f>2167-44</f>
        <v>2123</v>
      </c>
      <c r="G47" s="128">
        <v>1957</v>
      </c>
      <c r="H47" s="128">
        <v>1869</v>
      </c>
      <c r="I47" s="129">
        <v>1812</v>
      </c>
      <c r="J47" s="129">
        <f>G47-H47</f>
        <v>88</v>
      </c>
      <c r="K47" s="129">
        <v>101</v>
      </c>
      <c r="L47" s="129">
        <v>20</v>
      </c>
      <c r="M47" s="106">
        <f t="shared" si="16"/>
        <v>166</v>
      </c>
      <c r="N47" s="113">
        <f t="shared" si="8"/>
        <v>0.07819123881300047</v>
      </c>
      <c r="O47" s="130"/>
      <c r="P47" s="131"/>
      <c r="Q47" s="131"/>
      <c r="R47" s="132">
        <v>50</v>
      </c>
      <c r="S47" s="104">
        <f t="shared" si="1"/>
        <v>216</v>
      </c>
      <c r="T47" s="108">
        <f>(F47-U47)/F47</f>
        <v>0.1017428167687235</v>
      </c>
      <c r="U47" s="129">
        <f>G47-R47</f>
        <v>1907</v>
      </c>
      <c r="V47" s="129">
        <v>332</v>
      </c>
      <c r="W47" s="129">
        <v>86</v>
      </c>
      <c r="X47" s="133"/>
      <c r="AA47" s="62"/>
    </row>
    <row r="48" spans="1:27" s="59" customFormat="1" ht="35.25" customHeight="1">
      <c r="A48" s="134">
        <v>2</v>
      </c>
      <c r="B48" s="135" t="s">
        <v>35</v>
      </c>
      <c r="C48" s="136"/>
      <c r="D48" s="136"/>
      <c r="E48" s="112">
        <f t="shared" si="14"/>
        <v>0</v>
      </c>
      <c r="F48" s="137">
        <f>65+18+6+6</f>
        <v>95</v>
      </c>
      <c r="G48" s="128">
        <v>89</v>
      </c>
      <c r="H48" s="128">
        <v>82</v>
      </c>
      <c r="I48" s="129">
        <v>71</v>
      </c>
      <c r="J48" s="129">
        <f>G48-H48</f>
        <v>7</v>
      </c>
      <c r="K48" s="129">
        <v>3</v>
      </c>
      <c r="L48" s="129"/>
      <c r="M48" s="106">
        <f t="shared" si="16"/>
        <v>6</v>
      </c>
      <c r="N48" s="113">
        <f t="shared" si="8"/>
        <v>0.06315789473684211</v>
      </c>
      <c r="O48" s="130"/>
      <c r="P48" s="138"/>
      <c r="Q48" s="138"/>
      <c r="R48" s="139">
        <v>2</v>
      </c>
      <c r="S48" s="104">
        <f t="shared" si="1"/>
        <v>8</v>
      </c>
      <c r="T48" s="108">
        <f>(F48-U48)/F48</f>
        <v>0.08421052631578947</v>
      </c>
      <c r="U48" s="129">
        <f>G48-R48</f>
        <v>87</v>
      </c>
      <c r="V48" s="129">
        <v>2</v>
      </c>
      <c r="W48" s="129">
        <v>2</v>
      </c>
      <c r="X48" s="140"/>
      <c r="AA48" s="62"/>
    </row>
    <row r="49" spans="1:27" s="7" customFormat="1" ht="35.25" customHeight="1">
      <c r="A49" s="118" t="s">
        <v>12</v>
      </c>
      <c r="B49" s="119" t="s">
        <v>42</v>
      </c>
      <c r="C49" s="120">
        <v>102</v>
      </c>
      <c r="D49" s="120">
        <v>1</v>
      </c>
      <c r="E49" s="12">
        <f t="shared" si="14"/>
        <v>103</v>
      </c>
      <c r="F49" s="121">
        <f aca="true" t="shared" si="18" ref="F49:L49">SUM(F50:F51)</f>
        <v>1268</v>
      </c>
      <c r="G49" s="121">
        <f t="shared" si="18"/>
        <v>1249</v>
      </c>
      <c r="H49" s="121">
        <f t="shared" si="18"/>
        <v>1189</v>
      </c>
      <c r="I49" s="122"/>
      <c r="J49" s="121">
        <f t="shared" si="18"/>
        <v>60</v>
      </c>
      <c r="K49" s="121">
        <f t="shared" si="18"/>
        <v>50</v>
      </c>
      <c r="L49" s="121">
        <f t="shared" si="18"/>
        <v>80</v>
      </c>
      <c r="M49" s="104">
        <f t="shared" si="16"/>
        <v>19</v>
      </c>
      <c r="N49" s="26">
        <v>0</v>
      </c>
      <c r="O49" s="123">
        <f>SUM(O50:O51)</f>
        <v>0</v>
      </c>
      <c r="P49" s="123">
        <f>SUM(P50:P51)</f>
        <v>0</v>
      </c>
      <c r="Q49" s="123">
        <f>SUM(Q50:Q51)</f>
        <v>4</v>
      </c>
      <c r="R49" s="121">
        <f>R50+R51</f>
        <v>52</v>
      </c>
      <c r="S49" s="6">
        <f t="shared" si="1"/>
        <v>71</v>
      </c>
      <c r="T49" s="100">
        <f>(R49+M49)/F49</f>
        <v>0.055993690851735015</v>
      </c>
      <c r="U49" s="121">
        <f>SUM(U50:U51)</f>
        <v>1197</v>
      </c>
      <c r="V49" s="121">
        <f>SUM(V50:V51)</f>
        <v>88</v>
      </c>
      <c r="W49" s="121">
        <f>SUM(W50:W51)</f>
        <v>88</v>
      </c>
      <c r="X49" s="121"/>
      <c r="AA49" s="16"/>
    </row>
    <row r="50" spans="1:27" s="59" customFormat="1" ht="35.25" customHeight="1">
      <c r="A50" s="124">
        <v>1</v>
      </c>
      <c r="B50" s="125" t="s">
        <v>34</v>
      </c>
      <c r="C50" s="126"/>
      <c r="D50" s="126"/>
      <c r="E50" s="112">
        <f t="shared" si="14"/>
        <v>0</v>
      </c>
      <c r="F50" s="127">
        <f>1197-31</f>
        <v>1166</v>
      </c>
      <c r="G50" s="128">
        <v>1156</v>
      </c>
      <c r="H50" s="128">
        <v>1105</v>
      </c>
      <c r="I50" s="129">
        <v>1142</v>
      </c>
      <c r="J50" s="129">
        <f>G50-H50</f>
        <v>51</v>
      </c>
      <c r="K50" s="129">
        <v>45</v>
      </c>
      <c r="L50" s="129">
        <v>80</v>
      </c>
      <c r="M50" s="106">
        <f t="shared" si="16"/>
        <v>10</v>
      </c>
      <c r="N50" s="113">
        <v>0</v>
      </c>
      <c r="O50" s="130"/>
      <c r="P50" s="131"/>
      <c r="Q50" s="131">
        <v>4</v>
      </c>
      <c r="R50" s="132">
        <v>50</v>
      </c>
      <c r="S50" s="104">
        <f t="shared" si="1"/>
        <v>60</v>
      </c>
      <c r="T50" s="108">
        <f>(F50-U50)/F50</f>
        <v>0.051457975986277875</v>
      </c>
      <c r="U50" s="129">
        <f>G50-R50</f>
        <v>1106</v>
      </c>
      <c r="V50" s="129">
        <v>85</v>
      </c>
      <c r="W50" s="129">
        <v>85</v>
      </c>
      <c r="X50" s="133"/>
      <c r="AA50" s="62"/>
    </row>
    <row r="51" spans="1:27" s="59" customFormat="1" ht="35.25" customHeight="1">
      <c r="A51" s="134">
        <v>2</v>
      </c>
      <c r="B51" s="135" t="s">
        <v>35</v>
      </c>
      <c r="C51" s="136"/>
      <c r="D51" s="136"/>
      <c r="E51" s="112">
        <f t="shared" si="14"/>
        <v>0</v>
      </c>
      <c r="F51" s="137">
        <f>83+10+4+5</f>
        <v>102</v>
      </c>
      <c r="G51" s="128">
        <v>93</v>
      </c>
      <c r="H51" s="128">
        <v>84</v>
      </c>
      <c r="I51" s="129">
        <v>74</v>
      </c>
      <c r="J51" s="129">
        <f>G51-H51</f>
        <v>9</v>
      </c>
      <c r="K51" s="129">
        <v>5</v>
      </c>
      <c r="L51" s="129"/>
      <c r="M51" s="106">
        <f t="shared" si="16"/>
        <v>9</v>
      </c>
      <c r="N51" s="113">
        <f>M51/F51</f>
        <v>0.08823529411764706</v>
      </c>
      <c r="O51" s="130"/>
      <c r="P51" s="138"/>
      <c r="Q51" s="138"/>
      <c r="R51" s="139">
        <v>2</v>
      </c>
      <c r="S51" s="104">
        <f t="shared" si="1"/>
        <v>11</v>
      </c>
      <c r="T51" s="108">
        <f>(F51-U51)/F51</f>
        <v>0.10784313725490197</v>
      </c>
      <c r="U51" s="129">
        <f>G51-R51</f>
        <v>91</v>
      </c>
      <c r="V51" s="129">
        <v>3</v>
      </c>
      <c r="W51" s="129">
        <v>3</v>
      </c>
      <c r="X51" s="133"/>
      <c r="AA51" s="62"/>
    </row>
    <row r="52" spans="1:27" s="7" customFormat="1" ht="35.25" customHeight="1">
      <c r="A52" s="118" t="s">
        <v>14</v>
      </c>
      <c r="B52" s="119" t="s">
        <v>33</v>
      </c>
      <c r="C52" s="120">
        <v>98</v>
      </c>
      <c r="D52" s="120"/>
      <c r="E52" s="12">
        <f t="shared" si="14"/>
        <v>98</v>
      </c>
      <c r="F52" s="121">
        <f aca="true" t="shared" si="19" ref="F52:L52">SUM(F53:F54)</f>
        <v>1580</v>
      </c>
      <c r="G52" s="121">
        <f t="shared" si="19"/>
        <v>1538</v>
      </c>
      <c r="H52" s="121">
        <f t="shared" si="19"/>
        <v>1507</v>
      </c>
      <c r="I52" s="122"/>
      <c r="J52" s="121">
        <f t="shared" si="19"/>
        <v>31</v>
      </c>
      <c r="K52" s="121">
        <f t="shared" si="19"/>
        <v>50</v>
      </c>
      <c r="L52" s="121">
        <f t="shared" si="19"/>
        <v>34</v>
      </c>
      <c r="M52" s="104">
        <f t="shared" si="16"/>
        <v>42</v>
      </c>
      <c r="N52" s="26">
        <f>M52/F52</f>
        <v>0.026582278481012658</v>
      </c>
      <c r="O52" s="123">
        <f>SUM(O53:O54)</f>
        <v>0</v>
      </c>
      <c r="P52" s="123">
        <f>SUM(P53:P54)</f>
        <v>0</v>
      </c>
      <c r="Q52" s="123">
        <f>SUM(Q53:Q54)</f>
        <v>0</v>
      </c>
      <c r="R52" s="121">
        <f>R53+R54</f>
        <v>15</v>
      </c>
      <c r="S52" s="6">
        <f t="shared" si="1"/>
        <v>57</v>
      </c>
      <c r="T52" s="100">
        <f>(R52+M52)/F52</f>
        <v>0.036075949367088606</v>
      </c>
      <c r="U52" s="121">
        <f>SUM(U53:U54)</f>
        <v>1523</v>
      </c>
      <c r="V52" s="121">
        <f>SUM(V53:V54)</f>
        <v>105</v>
      </c>
      <c r="W52" s="121">
        <f>SUM(W53:W54)</f>
        <v>76</v>
      </c>
      <c r="X52" s="13"/>
      <c r="AA52" s="16"/>
    </row>
    <row r="53" spans="1:27" s="59" customFormat="1" ht="35.25" customHeight="1">
      <c r="A53" s="124">
        <v>1</v>
      </c>
      <c r="B53" s="125" t="s">
        <v>34</v>
      </c>
      <c r="C53" s="126"/>
      <c r="D53" s="126"/>
      <c r="E53" s="112">
        <f t="shared" si="14"/>
        <v>0</v>
      </c>
      <c r="F53" s="127">
        <f>1001+492</f>
        <v>1493</v>
      </c>
      <c r="G53" s="128">
        <f>958+492</f>
        <v>1450</v>
      </c>
      <c r="H53" s="128">
        <v>1421</v>
      </c>
      <c r="I53" s="129">
        <v>951</v>
      </c>
      <c r="J53" s="129">
        <f>G53-H53</f>
        <v>29</v>
      </c>
      <c r="K53" s="129">
        <v>48</v>
      </c>
      <c r="L53" s="129">
        <v>30</v>
      </c>
      <c r="M53" s="106">
        <f t="shared" si="16"/>
        <v>43</v>
      </c>
      <c r="N53" s="113">
        <f>M53/F53</f>
        <v>0.028801071667782986</v>
      </c>
      <c r="O53" s="130"/>
      <c r="P53" s="131"/>
      <c r="Q53" s="131"/>
      <c r="R53" s="132">
        <v>15</v>
      </c>
      <c r="S53" s="104">
        <f t="shared" si="1"/>
        <v>58</v>
      </c>
      <c r="T53" s="108">
        <f>(F53-U53)/F53</f>
        <v>0.03884795713328868</v>
      </c>
      <c r="U53" s="129">
        <f>G53-R53</f>
        <v>1435</v>
      </c>
      <c r="V53" s="129">
        <v>104</v>
      </c>
      <c r="W53" s="129">
        <v>75</v>
      </c>
      <c r="X53" s="133"/>
      <c r="AA53" s="62"/>
    </row>
    <row r="54" spans="1:27" s="59" customFormat="1" ht="35.25" customHeight="1">
      <c r="A54" s="134">
        <v>2</v>
      </c>
      <c r="B54" s="135" t="s">
        <v>35</v>
      </c>
      <c r="C54" s="136"/>
      <c r="D54" s="136"/>
      <c r="E54" s="112">
        <f t="shared" si="14"/>
        <v>0</v>
      </c>
      <c r="F54" s="137">
        <f>56+19+5+7</f>
        <v>87</v>
      </c>
      <c r="G54" s="128">
        <v>88</v>
      </c>
      <c r="H54" s="128">
        <v>86</v>
      </c>
      <c r="I54" s="129">
        <v>56</v>
      </c>
      <c r="J54" s="129">
        <f>G54-H54</f>
        <v>2</v>
      </c>
      <c r="K54" s="129">
        <v>2</v>
      </c>
      <c r="L54" s="129">
        <v>4</v>
      </c>
      <c r="M54" s="106">
        <f t="shared" si="16"/>
        <v>-1</v>
      </c>
      <c r="N54" s="113">
        <v>0</v>
      </c>
      <c r="O54" s="130"/>
      <c r="P54" s="138"/>
      <c r="Q54" s="138"/>
      <c r="R54" s="139"/>
      <c r="S54" s="104">
        <f t="shared" si="1"/>
        <v>-1</v>
      </c>
      <c r="T54" s="108">
        <f>(F54-U54)/F54</f>
        <v>-0.011494252873563218</v>
      </c>
      <c r="U54" s="129">
        <f>G54-R54</f>
        <v>88</v>
      </c>
      <c r="V54" s="129">
        <v>1</v>
      </c>
      <c r="W54" s="129">
        <v>1</v>
      </c>
      <c r="X54" s="133"/>
      <c r="AA54" s="62"/>
    </row>
    <row r="55" spans="1:27" s="7" customFormat="1" ht="35.25" customHeight="1">
      <c r="A55" s="118" t="s">
        <v>11</v>
      </c>
      <c r="B55" s="119" t="s">
        <v>40</v>
      </c>
      <c r="C55" s="120">
        <v>102</v>
      </c>
      <c r="D55" s="120">
        <v>1</v>
      </c>
      <c r="E55" s="12">
        <f t="shared" si="14"/>
        <v>103</v>
      </c>
      <c r="F55" s="121">
        <f aca="true" t="shared" si="20" ref="F55:L55">SUM(F56:F57)</f>
        <v>1268</v>
      </c>
      <c r="G55" s="121">
        <f t="shared" si="20"/>
        <v>1251</v>
      </c>
      <c r="H55" s="121">
        <f t="shared" si="20"/>
        <v>1181</v>
      </c>
      <c r="I55" s="122"/>
      <c r="J55" s="121">
        <f t="shared" si="20"/>
        <v>70</v>
      </c>
      <c r="K55" s="121">
        <f t="shared" si="20"/>
        <v>59</v>
      </c>
      <c r="L55" s="121">
        <f t="shared" si="20"/>
        <v>100</v>
      </c>
      <c r="M55" s="104">
        <f t="shared" si="11"/>
        <v>17</v>
      </c>
      <c r="N55" s="26">
        <v>0</v>
      </c>
      <c r="O55" s="123">
        <f>SUM(O56:O57)</f>
        <v>0</v>
      </c>
      <c r="P55" s="123">
        <f>SUM(P56:P57)</f>
        <v>0</v>
      </c>
      <c r="Q55" s="123">
        <f>SUM(Q56:Q57)</f>
        <v>0</v>
      </c>
      <c r="R55" s="121">
        <f>R56+R57</f>
        <v>28</v>
      </c>
      <c r="S55" s="6">
        <f t="shared" si="1"/>
        <v>45</v>
      </c>
      <c r="T55" s="100">
        <f>(R55+M55)/F55</f>
        <v>0.03548895899053628</v>
      </c>
      <c r="U55" s="121">
        <f>SUM(U56:U57)</f>
        <v>1223</v>
      </c>
      <c r="V55" s="121">
        <f>SUM(V56:V57)</f>
        <v>118</v>
      </c>
      <c r="W55" s="121">
        <f>SUM(W56:W57)</f>
        <v>95</v>
      </c>
      <c r="X55" s="121"/>
      <c r="AA55" s="16"/>
    </row>
    <row r="56" spans="1:27" s="59" customFormat="1" ht="35.25" customHeight="1">
      <c r="A56" s="124">
        <v>1</v>
      </c>
      <c r="B56" s="125" t="s">
        <v>34</v>
      </c>
      <c r="C56" s="126"/>
      <c r="D56" s="126"/>
      <c r="E56" s="112">
        <f t="shared" si="14"/>
        <v>0</v>
      </c>
      <c r="F56" s="127">
        <v>1190</v>
      </c>
      <c r="G56" s="128">
        <v>1179</v>
      </c>
      <c r="H56" s="128">
        <v>1111</v>
      </c>
      <c r="I56" s="129">
        <v>990</v>
      </c>
      <c r="J56" s="129">
        <f>G56-H56</f>
        <v>68</v>
      </c>
      <c r="K56" s="129">
        <v>56</v>
      </c>
      <c r="L56" s="129">
        <v>100</v>
      </c>
      <c r="M56" s="106">
        <f t="shared" si="11"/>
        <v>11</v>
      </c>
      <c r="N56" s="113">
        <v>0</v>
      </c>
      <c r="O56" s="130"/>
      <c r="P56" s="131"/>
      <c r="Q56" s="131"/>
      <c r="R56" s="132">
        <v>27</v>
      </c>
      <c r="S56" s="104">
        <f t="shared" si="1"/>
        <v>38</v>
      </c>
      <c r="T56" s="108">
        <f>(F56-U56)/F56</f>
        <v>0.031932773109243695</v>
      </c>
      <c r="U56" s="129">
        <f>G56-R56</f>
        <v>1152</v>
      </c>
      <c r="V56" s="129">
        <v>114</v>
      </c>
      <c r="W56" s="129">
        <v>92</v>
      </c>
      <c r="X56" s="133"/>
      <c r="AA56" s="62"/>
    </row>
    <row r="57" spans="1:27" s="59" customFormat="1" ht="35.25" customHeight="1">
      <c r="A57" s="134">
        <v>2</v>
      </c>
      <c r="B57" s="135" t="s">
        <v>35</v>
      </c>
      <c r="C57" s="136"/>
      <c r="D57" s="136"/>
      <c r="E57" s="112">
        <f t="shared" si="14"/>
        <v>0</v>
      </c>
      <c r="F57" s="137">
        <f>62+8+5+3</f>
        <v>78</v>
      </c>
      <c r="G57" s="128">
        <v>72</v>
      </c>
      <c r="H57" s="128">
        <v>70</v>
      </c>
      <c r="I57" s="129">
        <v>61</v>
      </c>
      <c r="J57" s="129">
        <f>G57-H57</f>
        <v>2</v>
      </c>
      <c r="K57" s="129">
        <v>3</v>
      </c>
      <c r="L57" s="129"/>
      <c r="M57" s="106">
        <f t="shared" si="11"/>
        <v>6</v>
      </c>
      <c r="N57" s="113">
        <f>M57/F57</f>
        <v>0.07692307692307693</v>
      </c>
      <c r="O57" s="130"/>
      <c r="P57" s="138"/>
      <c r="Q57" s="138"/>
      <c r="R57" s="139">
        <v>1</v>
      </c>
      <c r="S57" s="104">
        <f t="shared" si="1"/>
        <v>7</v>
      </c>
      <c r="T57" s="108">
        <f>(F57-U57)/F57</f>
        <v>0.08974358974358974</v>
      </c>
      <c r="U57" s="129">
        <f>G57-R57</f>
        <v>71</v>
      </c>
      <c r="V57" s="129">
        <v>4</v>
      </c>
      <c r="W57" s="129">
        <v>3</v>
      </c>
      <c r="X57" s="140"/>
      <c r="AA57" s="62"/>
    </row>
    <row r="58" spans="1:27" s="7" customFormat="1" ht="35.25" customHeight="1">
      <c r="A58" s="118" t="s">
        <v>16</v>
      </c>
      <c r="B58" s="119" t="s">
        <v>45</v>
      </c>
      <c r="C58" s="120">
        <v>86</v>
      </c>
      <c r="D58" s="120">
        <v>5</v>
      </c>
      <c r="E58" s="12">
        <f t="shared" si="14"/>
        <v>91</v>
      </c>
      <c r="F58" s="121">
        <f aca="true" t="shared" si="21" ref="F58:L58">SUM(F59:F60)</f>
        <v>1585</v>
      </c>
      <c r="G58" s="121">
        <f t="shared" si="21"/>
        <v>1585</v>
      </c>
      <c r="H58" s="121">
        <f t="shared" si="21"/>
        <v>1564</v>
      </c>
      <c r="I58" s="122"/>
      <c r="J58" s="121">
        <f t="shared" si="21"/>
        <v>21</v>
      </c>
      <c r="K58" s="121">
        <f t="shared" si="21"/>
        <v>74</v>
      </c>
      <c r="L58" s="121">
        <f t="shared" si="21"/>
        <v>108</v>
      </c>
      <c r="M58" s="104">
        <f t="shared" si="11"/>
        <v>0</v>
      </c>
      <c r="N58" s="26">
        <v>0</v>
      </c>
      <c r="O58" s="123">
        <f>SUM(O59:O60)</f>
        <v>0</v>
      </c>
      <c r="P58" s="123">
        <f>SUM(P59:P60)</f>
        <v>4</v>
      </c>
      <c r="Q58" s="123">
        <f>SUM(Q59:Q60)</f>
        <v>6</v>
      </c>
      <c r="R58" s="121">
        <f>R59+R60</f>
        <v>23</v>
      </c>
      <c r="S58" s="6">
        <f t="shared" si="1"/>
        <v>23</v>
      </c>
      <c r="T58" s="100">
        <f>(R58+M58)/F58</f>
        <v>0.014511041009463722</v>
      </c>
      <c r="U58" s="121">
        <f>SUM(U59:U60)</f>
        <v>1562</v>
      </c>
      <c r="V58" s="121">
        <f>SUM(V59:V60)</f>
        <v>125</v>
      </c>
      <c r="W58" s="121">
        <f>SUM(W59:W60)</f>
        <v>102</v>
      </c>
      <c r="X58" s="121"/>
      <c r="AA58" s="16"/>
    </row>
    <row r="59" spans="1:27" s="59" customFormat="1" ht="35.25" customHeight="1">
      <c r="A59" s="124">
        <v>1</v>
      </c>
      <c r="B59" s="125" t="s">
        <v>34</v>
      </c>
      <c r="C59" s="126"/>
      <c r="D59" s="126"/>
      <c r="E59" s="112">
        <f t="shared" si="14"/>
        <v>0</v>
      </c>
      <c r="F59" s="127">
        <v>1529</v>
      </c>
      <c r="G59" s="128">
        <v>1523</v>
      </c>
      <c r="H59" s="128">
        <v>1507</v>
      </c>
      <c r="I59" s="129">
        <v>1518</v>
      </c>
      <c r="J59" s="129">
        <f>G59-H59</f>
        <v>16</v>
      </c>
      <c r="K59" s="129">
        <v>72</v>
      </c>
      <c r="L59" s="129">
        <v>100</v>
      </c>
      <c r="M59" s="106">
        <f t="shared" si="11"/>
        <v>6</v>
      </c>
      <c r="N59" s="113">
        <v>0</v>
      </c>
      <c r="O59" s="130"/>
      <c r="P59" s="131">
        <v>4</v>
      </c>
      <c r="Q59" s="131">
        <v>6</v>
      </c>
      <c r="R59" s="132">
        <v>22</v>
      </c>
      <c r="S59" s="104">
        <f t="shared" si="1"/>
        <v>28</v>
      </c>
      <c r="T59" s="108">
        <f>(F59-U59)/F59</f>
        <v>0.01831262262916939</v>
      </c>
      <c r="U59" s="129">
        <f>G59-R59</f>
        <v>1501</v>
      </c>
      <c r="V59" s="129">
        <v>123</v>
      </c>
      <c r="W59" s="129">
        <v>100</v>
      </c>
      <c r="X59" s="133"/>
      <c r="AA59" s="62"/>
    </row>
    <row r="60" spans="1:27" s="59" customFormat="1" ht="35.25" customHeight="1">
      <c r="A60" s="141">
        <v>2</v>
      </c>
      <c r="B60" s="142" t="s">
        <v>35</v>
      </c>
      <c r="C60" s="143"/>
      <c r="D60" s="143"/>
      <c r="E60" s="112">
        <f t="shared" si="14"/>
        <v>0</v>
      </c>
      <c r="F60" s="137">
        <f>47+3+6</f>
        <v>56</v>
      </c>
      <c r="G60" s="128">
        <v>62</v>
      </c>
      <c r="H60" s="144">
        <v>57</v>
      </c>
      <c r="I60" s="145">
        <v>49</v>
      </c>
      <c r="J60" s="129">
        <f>G60-H60</f>
        <v>5</v>
      </c>
      <c r="K60" s="129">
        <v>2</v>
      </c>
      <c r="L60" s="129">
        <v>8</v>
      </c>
      <c r="M60" s="106">
        <f t="shared" si="11"/>
        <v>-6</v>
      </c>
      <c r="N60" s="113">
        <v>0</v>
      </c>
      <c r="O60" s="130"/>
      <c r="P60" s="138"/>
      <c r="Q60" s="138"/>
      <c r="R60" s="139">
        <v>1</v>
      </c>
      <c r="S60" s="104">
        <f t="shared" si="1"/>
        <v>-5</v>
      </c>
      <c r="T60" s="108">
        <f>(F60-U60)/F60</f>
        <v>-0.08928571428571429</v>
      </c>
      <c r="U60" s="129">
        <f>G60-R60</f>
        <v>61</v>
      </c>
      <c r="V60" s="145">
        <v>2</v>
      </c>
      <c r="W60" s="145">
        <v>2</v>
      </c>
      <c r="X60" s="146"/>
      <c r="AA60" s="62"/>
    </row>
    <row r="61" spans="1:27" s="114" customFormat="1" ht="51" customHeight="1">
      <c r="A61" s="118" t="s">
        <v>46</v>
      </c>
      <c r="B61" s="119" t="s">
        <v>119</v>
      </c>
      <c r="C61" s="120">
        <f>SUM(C62:C64)</f>
        <v>0</v>
      </c>
      <c r="D61" s="120"/>
      <c r="E61" s="12">
        <f t="shared" si="14"/>
        <v>0</v>
      </c>
      <c r="F61" s="121">
        <f>SUM(F62:F64)</f>
        <v>88</v>
      </c>
      <c r="G61" s="121">
        <v>83</v>
      </c>
      <c r="H61" s="121">
        <f>SUM(H62:H64)</f>
        <v>79</v>
      </c>
      <c r="I61" s="122"/>
      <c r="J61" s="121">
        <f>SUM(J62:J64)</f>
        <v>4</v>
      </c>
      <c r="K61" s="121"/>
      <c r="L61" s="121"/>
      <c r="M61" s="104">
        <f t="shared" si="11"/>
        <v>5</v>
      </c>
      <c r="N61" s="26">
        <f>M61/F61</f>
        <v>0.056818181818181816</v>
      </c>
      <c r="O61" s="123"/>
      <c r="P61" s="123"/>
      <c r="Q61" s="123"/>
      <c r="R61" s="121"/>
      <c r="S61" s="121"/>
      <c r="T61" s="26"/>
      <c r="U61" s="121">
        <f>SUM(U62:U64)</f>
        <v>83</v>
      </c>
      <c r="V61" s="121"/>
      <c r="W61" s="121">
        <f>SUM(W62:W64)</f>
        <v>0</v>
      </c>
      <c r="X61" s="121"/>
      <c r="AA61" s="16"/>
    </row>
    <row r="62" spans="1:27" s="109" customFormat="1" ht="35.25" customHeight="1">
      <c r="A62" s="102">
        <v>1</v>
      </c>
      <c r="B62" s="14" t="s">
        <v>71</v>
      </c>
      <c r="C62" s="103"/>
      <c r="D62" s="103"/>
      <c r="E62" s="12">
        <f t="shared" si="14"/>
        <v>0</v>
      </c>
      <c r="F62" s="15">
        <v>34</v>
      </c>
      <c r="G62" s="15">
        <v>32</v>
      </c>
      <c r="H62" s="15">
        <v>28</v>
      </c>
      <c r="I62" s="105"/>
      <c r="J62" s="15">
        <f>G62-H62</f>
        <v>4</v>
      </c>
      <c r="K62" s="15"/>
      <c r="L62" s="15"/>
      <c r="M62" s="104">
        <f t="shared" si="11"/>
        <v>2</v>
      </c>
      <c r="N62" s="26">
        <f>M62/F62</f>
        <v>0.058823529411764705</v>
      </c>
      <c r="O62" s="107"/>
      <c r="P62" s="107"/>
      <c r="Q62" s="107"/>
      <c r="R62" s="15"/>
      <c r="S62" s="15"/>
      <c r="T62" s="147"/>
      <c r="U62" s="15">
        <v>32</v>
      </c>
      <c r="V62" s="15"/>
      <c r="W62" s="15"/>
      <c r="X62" s="13"/>
      <c r="AA62" s="16"/>
    </row>
    <row r="63" spans="1:27" s="109" customFormat="1" ht="35.25" customHeight="1">
      <c r="A63" s="102">
        <v>2</v>
      </c>
      <c r="B63" s="14" t="s">
        <v>72</v>
      </c>
      <c r="C63" s="103"/>
      <c r="D63" s="103"/>
      <c r="E63" s="12">
        <f t="shared" si="14"/>
        <v>0</v>
      </c>
      <c r="F63" s="15">
        <v>34</v>
      </c>
      <c r="G63" s="15">
        <v>32</v>
      </c>
      <c r="H63" s="15">
        <v>32</v>
      </c>
      <c r="I63" s="105"/>
      <c r="J63" s="15">
        <f>G63-H63</f>
        <v>0</v>
      </c>
      <c r="K63" s="15"/>
      <c r="L63" s="15"/>
      <c r="M63" s="104">
        <f t="shared" si="11"/>
        <v>2</v>
      </c>
      <c r="N63" s="26">
        <f>M63/F63</f>
        <v>0.058823529411764705</v>
      </c>
      <c r="O63" s="107"/>
      <c r="P63" s="107"/>
      <c r="Q63" s="107"/>
      <c r="R63" s="15"/>
      <c r="S63" s="15"/>
      <c r="T63" s="147"/>
      <c r="U63" s="15">
        <v>32</v>
      </c>
      <c r="V63" s="15"/>
      <c r="W63" s="15"/>
      <c r="X63" s="13"/>
      <c r="AA63" s="16"/>
    </row>
    <row r="64" spans="1:27" s="109" customFormat="1" ht="35.25" customHeight="1">
      <c r="A64" s="102">
        <v>3</v>
      </c>
      <c r="B64" s="14" t="s">
        <v>73</v>
      </c>
      <c r="C64" s="103"/>
      <c r="D64" s="103"/>
      <c r="E64" s="12">
        <f t="shared" si="14"/>
        <v>0</v>
      </c>
      <c r="F64" s="15">
        <v>20</v>
      </c>
      <c r="G64" s="15">
        <v>19</v>
      </c>
      <c r="H64" s="15">
        <v>19</v>
      </c>
      <c r="I64" s="105"/>
      <c r="J64" s="15">
        <f>G64-H64</f>
        <v>0</v>
      </c>
      <c r="K64" s="15"/>
      <c r="L64" s="15"/>
      <c r="M64" s="104">
        <f t="shared" si="11"/>
        <v>1</v>
      </c>
      <c r="N64" s="26">
        <f>M64/F64</f>
        <v>0.05</v>
      </c>
      <c r="O64" s="107"/>
      <c r="P64" s="107"/>
      <c r="Q64" s="107"/>
      <c r="R64" s="15"/>
      <c r="S64" s="15"/>
      <c r="T64" s="147"/>
      <c r="U64" s="15">
        <v>19</v>
      </c>
      <c r="V64" s="15"/>
      <c r="W64" s="15"/>
      <c r="X64" s="13"/>
      <c r="AA64" s="16"/>
    </row>
    <row r="65" spans="1:27" s="114" customFormat="1" ht="32.25" customHeight="1">
      <c r="A65" s="101" t="s">
        <v>49</v>
      </c>
      <c r="B65" s="5" t="s">
        <v>50</v>
      </c>
      <c r="C65" s="12">
        <f>SUM(C66:C73)</f>
        <v>0</v>
      </c>
      <c r="D65" s="12">
        <f>SUM(D66:D73)</f>
        <v>0</v>
      </c>
      <c r="E65" s="12">
        <f t="shared" si="14"/>
        <v>0</v>
      </c>
      <c r="F65" s="6">
        <f>SUM(F66:F74)</f>
        <v>64</v>
      </c>
      <c r="G65" s="6">
        <f>SUM(G66:G74)</f>
        <v>64</v>
      </c>
      <c r="H65" s="6">
        <f>SUM(H66:H74)</f>
        <v>64</v>
      </c>
      <c r="I65" s="53"/>
      <c r="J65" s="6"/>
      <c r="K65" s="6"/>
      <c r="L65" s="6"/>
      <c r="M65" s="6"/>
      <c r="N65" s="6"/>
      <c r="O65" s="46"/>
      <c r="P65" s="46"/>
      <c r="Q65" s="46"/>
      <c r="R65" s="6"/>
      <c r="S65" s="6"/>
      <c r="T65" s="6"/>
      <c r="U65" s="6">
        <f>SUM(U66:U74)</f>
        <v>64</v>
      </c>
      <c r="V65" s="6"/>
      <c r="W65" s="6">
        <f>SUM(W66:W73)</f>
        <v>0</v>
      </c>
      <c r="X65" s="121"/>
      <c r="AA65" s="16"/>
    </row>
    <row r="66" spans="1:27" s="109" customFormat="1" ht="35.25" customHeight="1">
      <c r="A66" s="102">
        <v>1</v>
      </c>
      <c r="B66" s="14" t="s">
        <v>24</v>
      </c>
      <c r="C66" s="103"/>
      <c r="D66" s="103"/>
      <c r="E66" s="12">
        <f t="shared" si="14"/>
        <v>0</v>
      </c>
      <c r="F66" s="15">
        <v>18</v>
      </c>
      <c r="G66" s="15">
        <v>18</v>
      </c>
      <c r="H66" s="15">
        <v>18</v>
      </c>
      <c r="I66" s="105"/>
      <c r="J66" s="15"/>
      <c r="K66" s="15"/>
      <c r="L66" s="15"/>
      <c r="M66" s="15"/>
      <c r="N66" s="147"/>
      <c r="O66" s="107"/>
      <c r="P66" s="107"/>
      <c r="Q66" s="107"/>
      <c r="R66" s="15"/>
      <c r="S66" s="15"/>
      <c r="T66" s="147"/>
      <c r="U66" s="15">
        <f>G66+R66</f>
        <v>18</v>
      </c>
      <c r="V66" s="15"/>
      <c r="W66" s="15"/>
      <c r="X66" s="15"/>
      <c r="AA66" s="16"/>
    </row>
    <row r="67" spans="1:27" s="109" customFormat="1" ht="35.25" customHeight="1">
      <c r="A67" s="102">
        <v>2</v>
      </c>
      <c r="B67" s="14" t="s">
        <v>123</v>
      </c>
      <c r="C67" s="103"/>
      <c r="D67" s="103"/>
      <c r="E67" s="12">
        <f aca="true" t="shared" si="22" ref="E67:E73">C67+D67</f>
        <v>0</v>
      </c>
      <c r="F67" s="15">
        <v>12</v>
      </c>
      <c r="G67" s="15">
        <v>12</v>
      </c>
      <c r="H67" s="15">
        <v>12</v>
      </c>
      <c r="I67" s="105"/>
      <c r="J67" s="15"/>
      <c r="K67" s="15"/>
      <c r="L67" s="15"/>
      <c r="M67" s="15"/>
      <c r="N67" s="147"/>
      <c r="O67" s="107"/>
      <c r="P67" s="107"/>
      <c r="Q67" s="107"/>
      <c r="R67" s="15"/>
      <c r="S67" s="15"/>
      <c r="T67" s="147"/>
      <c r="U67" s="15">
        <f aca="true" t="shared" si="23" ref="U67:U74">G67+R67</f>
        <v>12</v>
      </c>
      <c r="V67" s="15"/>
      <c r="W67" s="15"/>
      <c r="X67" s="15"/>
      <c r="AA67" s="16"/>
    </row>
    <row r="68" spans="1:27" s="109" customFormat="1" ht="35.25" customHeight="1">
      <c r="A68" s="102">
        <v>3</v>
      </c>
      <c r="B68" s="14" t="s">
        <v>124</v>
      </c>
      <c r="C68" s="103"/>
      <c r="D68" s="103"/>
      <c r="E68" s="12">
        <f t="shared" si="22"/>
        <v>0</v>
      </c>
      <c r="F68" s="15">
        <v>18</v>
      </c>
      <c r="G68" s="15">
        <v>18</v>
      </c>
      <c r="H68" s="15">
        <v>18</v>
      </c>
      <c r="I68" s="105"/>
      <c r="J68" s="15"/>
      <c r="K68" s="15"/>
      <c r="L68" s="15"/>
      <c r="M68" s="15"/>
      <c r="N68" s="147"/>
      <c r="O68" s="107"/>
      <c r="P68" s="107"/>
      <c r="Q68" s="107"/>
      <c r="R68" s="15"/>
      <c r="S68" s="15"/>
      <c r="T68" s="147"/>
      <c r="U68" s="15">
        <f t="shared" si="23"/>
        <v>18</v>
      </c>
      <c r="V68" s="15"/>
      <c r="W68" s="15"/>
      <c r="X68" s="15"/>
      <c r="AA68" s="16"/>
    </row>
    <row r="69" spans="1:27" s="109" customFormat="1" ht="35.25" customHeight="1">
      <c r="A69" s="102">
        <v>4</v>
      </c>
      <c r="B69" s="14" t="s">
        <v>27</v>
      </c>
      <c r="C69" s="103"/>
      <c r="D69" s="103"/>
      <c r="E69" s="12">
        <f t="shared" si="22"/>
        <v>0</v>
      </c>
      <c r="F69" s="15">
        <v>1</v>
      </c>
      <c r="G69" s="15">
        <v>1</v>
      </c>
      <c r="H69" s="15">
        <v>1</v>
      </c>
      <c r="I69" s="105"/>
      <c r="J69" s="15"/>
      <c r="K69" s="15"/>
      <c r="L69" s="15"/>
      <c r="M69" s="15"/>
      <c r="N69" s="147"/>
      <c r="O69" s="107"/>
      <c r="P69" s="107"/>
      <c r="Q69" s="107"/>
      <c r="R69" s="15"/>
      <c r="S69" s="15"/>
      <c r="T69" s="147"/>
      <c r="U69" s="15">
        <f t="shared" si="23"/>
        <v>1</v>
      </c>
      <c r="V69" s="15"/>
      <c r="W69" s="15"/>
      <c r="X69" s="103"/>
      <c r="AA69" s="16"/>
    </row>
    <row r="70" spans="1:27" s="109" customFormat="1" ht="35.25" customHeight="1">
      <c r="A70" s="102">
        <v>5</v>
      </c>
      <c r="B70" s="14" t="s">
        <v>28</v>
      </c>
      <c r="C70" s="103"/>
      <c r="D70" s="103"/>
      <c r="E70" s="12">
        <f t="shared" si="22"/>
        <v>0</v>
      </c>
      <c r="F70" s="15">
        <v>8</v>
      </c>
      <c r="G70" s="15">
        <v>8</v>
      </c>
      <c r="H70" s="15">
        <v>8</v>
      </c>
      <c r="I70" s="105"/>
      <c r="J70" s="15"/>
      <c r="K70" s="15"/>
      <c r="L70" s="15"/>
      <c r="M70" s="15"/>
      <c r="N70" s="147"/>
      <c r="O70" s="107"/>
      <c r="P70" s="107"/>
      <c r="Q70" s="107"/>
      <c r="R70" s="15"/>
      <c r="S70" s="15"/>
      <c r="T70" s="147"/>
      <c r="U70" s="15">
        <f t="shared" si="23"/>
        <v>8</v>
      </c>
      <c r="V70" s="15"/>
      <c r="W70" s="15"/>
      <c r="X70" s="15"/>
      <c r="AA70" s="16"/>
    </row>
    <row r="71" spans="1:27" s="109" customFormat="1" ht="35.25" customHeight="1">
      <c r="A71" s="102">
        <v>6</v>
      </c>
      <c r="B71" s="14" t="s">
        <v>29</v>
      </c>
      <c r="C71" s="103"/>
      <c r="D71" s="103"/>
      <c r="E71" s="12">
        <f t="shared" si="22"/>
        <v>0</v>
      </c>
      <c r="F71" s="15">
        <v>2</v>
      </c>
      <c r="G71" s="15">
        <v>2</v>
      </c>
      <c r="H71" s="15">
        <v>2</v>
      </c>
      <c r="I71" s="105"/>
      <c r="J71" s="15"/>
      <c r="K71" s="15"/>
      <c r="L71" s="15"/>
      <c r="M71" s="15"/>
      <c r="N71" s="147"/>
      <c r="O71" s="107"/>
      <c r="P71" s="107"/>
      <c r="Q71" s="107"/>
      <c r="R71" s="15"/>
      <c r="S71" s="15"/>
      <c r="T71" s="147"/>
      <c r="U71" s="15">
        <f t="shared" si="23"/>
        <v>2</v>
      </c>
      <c r="V71" s="15"/>
      <c r="W71" s="15"/>
      <c r="X71" s="15"/>
      <c r="AA71" s="16"/>
    </row>
    <row r="72" spans="1:27" s="109" customFormat="1" ht="35.25" customHeight="1">
      <c r="A72" s="102">
        <v>7</v>
      </c>
      <c r="B72" s="14" t="s">
        <v>44</v>
      </c>
      <c r="C72" s="103"/>
      <c r="D72" s="103"/>
      <c r="E72" s="12">
        <f t="shared" si="22"/>
        <v>0</v>
      </c>
      <c r="F72" s="15">
        <v>1</v>
      </c>
      <c r="G72" s="15">
        <v>1</v>
      </c>
      <c r="H72" s="15">
        <v>1</v>
      </c>
      <c r="I72" s="105"/>
      <c r="J72" s="15"/>
      <c r="K72" s="15"/>
      <c r="L72" s="15"/>
      <c r="M72" s="15"/>
      <c r="N72" s="147"/>
      <c r="O72" s="107"/>
      <c r="P72" s="107"/>
      <c r="Q72" s="107"/>
      <c r="R72" s="15"/>
      <c r="S72" s="15"/>
      <c r="T72" s="147"/>
      <c r="U72" s="15">
        <f t="shared" si="23"/>
        <v>1</v>
      </c>
      <c r="V72" s="15"/>
      <c r="W72" s="15"/>
      <c r="X72" s="15"/>
      <c r="AA72" s="16"/>
    </row>
    <row r="73" spans="1:27" s="109" customFormat="1" ht="35.25" customHeight="1">
      <c r="A73" s="102">
        <v>8</v>
      </c>
      <c r="B73" s="14" t="s">
        <v>30</v>
      </c>
      <c r="C73" s="103"/>
      <c r="D73" s="103"/>
      <c r="E73" s="12">
        <f t="shared" si="22"/>
        <v>0</v>
      </c>
      <c r="F73" s="15">
        <v>3</v>
      </c>
      <c r="G73" s="15">
        <v>3</v>
      </c>
      <c r="H73" s="15">
        <v>3</v>
      </c>
      <c r="I73" s="105"/>
      <c r="J73" s="15"/>
      <c r="K73" s="15"/>
      <c r="L73" s="15"/>
      <c r="M73" s="15"/>
      <c r="N73" s="147"/>
      <c r="O73" s="107"/>
      <c r="P73" s="107"/>
      <c r="Q73" s="107"/>
      <c r="R73" s="15"/>
      <c r="S73" s="15"/>
      <c r="T73" s="147"/>
      <c r="U73" s="15">
        <f t="shared" si="23"/>
        <v>3</v>
      </c>
      <c r="V73" s="15"/>
      <c r="W73" s="15"/>
      <c r="X73" s="15"/>
      <c r="AA73" s="16"/>
    </row>
    <row r="74" spans="1:27" s="109" customFormat="1" ht="35.25" customHeight="1">
      <c r="A74" s="102">
        <v>9</v>
      </c>
      <c r="B74" s="14" t="s">
        <v>70</v>
      </c>
      <c r="C74" s="103"/>
      <c r="D74" s="103"/>
      <c r="E74" s="12"/>
      <c r="F74" s="15">
        <v>1</v>
      </c>
      <c r="G74" s="15">
        <v>1</v>
      </c>
      <c r="H74" s="15">
        <v>1</v>
      </c>
      <c r="I74" s="105"/>
      <c r="J74" s="15"/>
      <c r="K74" s="15"/>
      <c r="L74" s="15"/>
      <c r="M74" s="15"/>
      <c r="N74" s="147"/>
      <c r="O74" s="107"/>
      <c r="P74" s="107"/>
      <c r="Q74" s="107"/>
      <c r="R74" s="15"/>
      <c r="S74" s="15"/>
      <c r="T74" s="147"/>
      <c r="U74" s="15">
        <f t="shared" si="23"/>
        <v>1</v>
      </c>
      <c r="V74" s="15"/>
      <c r="W74" s="15"/>
      <c r="X74" s="15"/>
      <c r="AA74" s="16"/>
    </row>
    <row r="76" spans="7:19" ht="15.75">
      <c r="G76" s="11"/>
      <c r="H76" s="11"/>
      <c r="I76" s="47"/>
      <c r="J76" s="11"/>
      <c r="K76" s="11"/>
      <c r="L76" s="11"/>
      <c r="M76" s="11"/>
      <c r="O76" s="40"/>
      <c r="P76" s="40"/>
      <c r="Q76" s="55"/>
      <c r="R76" s="11"/>
      <c r="S76" s="11"/>
    </row>
  </sheetData>
  <sheetProtection/>
  <mergeCells count="12">
    <mergeCell ref="R1:X1"/>
    <mergeCell ref="A2:X2"/>
    <mergeCell ref="A3:X3"/>
    <mergeCell ref="A4:A5"/>
    <mergeCell ref="B4:B5"/>
    <mergeCell ref="X4:X5"/>
    <mergeCell ref="A8:B8"/>
    <mergeCell ref="A9:B9"/>
    <mergeCell ref="A7:B7"/>
    <mergeCell ref="F4:U4"/>
    <mergeCell ref="V4:W4"/>
    <mergeCell ref="C4:E4"/>
  </mergeCells>
  <printOptions horizontalCentered="1"/>
  <pageMargins left="0.511811023622047" right="0.511811023622047" top="0.511811023622047" bottom="0.511811023622047" header="0.196850393700787" footer="0.236220472440945"/>
  <pageSetup horizontalDpi="600" verticalDpi="600" orientation="portrait" paperSize="9" scale="95" r:id="rId2"/>
  <headerFooter alignWithMargins="0">
    <oddFooter>&amp;R&amp;P/&amp;N</oddFooter>
  </headerFooter>
  <ignoredErrors>
    <ignoredError sqref="C65:D65" formulaRange="1"/>
    <ignoredError sqref="V7 E9:E10" formula="1"/>
    <ignoredError sqref="E65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zoomScalePageLayoutView="0" workbookViewId="0" topLeftCell="A25">
      <selection activeCell="A3" sqref="A3:F3"/>
    </sheetView>
  </sheetViews>
  <sheetFormatPr defaultColWidth="10.28125" defaultRowHeight="12.75"/>
  <cols>
    <col min="1" max="1" width="5.28125" style="9" customWidth="1"/>
    <col min="2" max="2" width="37.7109375" style="10" customWidth="1"/>
    <col min="3" max="3" width="15.140625" style="34" customWidth="1"/>
    <col min="4" max="4" width="12.00390625" style="34" customWidth="1"/>
    <col min="5" max="5" width="13.28125" style="34" customWidth="1"/>
    <col min="6" max="6" width="10.00390625" style="1" customWidth="1"/>
    <col min="7" max="16384" width="10.28125" style="1" customWidth="1"/>
  </cols>
  <sheetData>
    <row r="1" spans="5:10" ht="15.75">
      <c r="E1" s="35"/>
      <c r="F1" s="35"/>
      <c r="G1" s="35"/>
      <c r="H1" s="35"/>
      <c r="I1" s="35"/>
      <c r="J1" s="35"/>
    </row>
    <row r="2" spans="1:6" s="148" customFormat="1" ht="70.5" customHeight="1">
      <c r="A2" s="158" t="s">
        <v>125</v>
      </c>
      <c r="B2" s="158"/>
      <c r="C2" s="158"/>
      <c r="D2" s="158"/>
      <c r="E2" s="158"/>
      <c r="F2" s="158"/>
    </row>
    <row r="3" spans="1:6" s="148" customFormat="1" ht="54" customHeight="1">
      <c r="A3" s="180" t="s">
        <v>129</v>
      </c>
      <c r="B3" s="171"/>
      <c r="C3" s="171"/>
      <c r="D3" s="171"/>
      <c r="E3" s="171"/>
      <c r="F3" s="171"/>
    </row>
    <row r="4" spans="1:6" s="84" customFormat="1" ht="39" customHeight="1">
      <c r="A4" s="173" t="s">
        <v>0</v>
      </c>
      <c r="B4" s="175" t="s">
        <v>86</v>
      </c>
      <c r="C4" s="173" t="s">
        <v>96</v>
      </c>
      <c r="D4" s="173" t="s">
        <v>94</v>
      </c>
      <c r="E4" s="173" t="s">
        <v>110</v>
      </c>
      <c r="F4" s="173" t="s">
        <v>87</v>
      </c>
    </row>
    <row r="5" spans="1:7" s="84" customFormat="1" ht="8.25" customHeight="1">
      <c r="A5" s="174"/>
      <c r="B5" s="176"/>
      <c r="C5" s="179"/>
      <c r="D5" s="179"/>
      <c r="E5" s="179"/>
      <c r="F5" s="174"/>
      <c r="G5" s="90"/>
    </row>
    <row r="6" spans="1:6" s="99" customFormat="1" ht="15.75" customHeight="1">
      <c r="A6" s="149">
        <v>1</v>
      </c>
      <c r="B6" s="149">
        <v>2</v>
      </c>
      <c r="C6" s="150">
        <v>3</v>
      </c>
      <c r="D6" s="150">
        <v>4</v>
      </c>
      <c r="E6" s="150">
        <v>5</v>
      </c>
      <c r="F6" s="149">
        <v>6</v>
      </c>
    </row>
    <row r="7" spans="1:6" s="99" customFormat="1" ht="33.75" customHeight="1">
      <c r="A7" s="177" t="s">
        <v>88</v>
      </c>
      <c r="B7" s="178"/>
      <c r="C7" s="98">
        <f>C8+C32</f>
        <v>1153</v>
      </c>
      <c r="D7" s="98">
        <f>D8+D32</f>
        <v>59</v>
      </c>
      <c r="E7" s="98">
        <f>E8+E32</f>
        <v>1094</v>
      </c>
      <c r="F7" s="98"/>
    </row>
    <row r="8" spans="1:6" s="99" customFormat="1" ht="33.75" customHeight="1">
      <c r="A8" s="81" t="s">
        <v>1</v>
      </c>
      <c r="B8" s="82" t="s">
        <v>89</v>
      </c>
      <c r="C8" s="98">
        <f>SUM(C9:C31)</f>
        <v>395</v>
      </c>
      <c r="D8" s="98">
        <f>SUM(D9:D31)</f>
        <v>14</v>
      </c>
      <c r="E8" s="98">
        <f>SUM(E9:E31)</f>
        <v>381</v>
      </c>
      <c r="F8" s="98"/>
    </row>
    <row r="9" spans="1:6" s="152" customFormat="1" ht="33.75" customHeight="1">
      <c r="A9" s="91">
        <v>1</v>
      </c>
      <c r="B9" s="92" t="s">
        <v>3</v>
      </c>
      <c r="C9" s="93">
        <v>162</v>
      </c>
      <c r="D9" s="94">
        <v>8</v>
      </c>
      <c r="E9" s="94">
        <f aca="true" t="shared" si="0" ref="E9:E31">C9-D9</f>
        <v>154</v>
      </c>
      <c r="F9" s="151"/>
    </row>
    <row r="10" spans="1:6" s="152" customFormat="1" ht="33.75" customHeight="1">
      <c r="A10" s="91">
        <v>2</v>
      </c>
      <c r="B10" s="92" t="s">
        <v>8</v>
      </c>
      <c r="C10" s="93">
        <v>77</v>
      </c>
      <c r="D10" s="94">
        <v>6</v>
      </c>
      <c r="E10" s="94">
        <f t="shared" si="0"/>
        <v>71</v>
      </c>
      <c r="F10" s="95"/>
    </row>
    <row r="11" spans="1:8" s="152" customFormat="1" ht="39" customHeight="1">
      <c r="A11" s="91">
        <v>3</v>
      </c>
      <c r="B11" s="92" t="s">
        <v>10</v>
      </c>
      <c r="C11" s="93">
        <v>24</v>
      </c>
      <c r="D11" s="94"/>
      <c r="E11" s="94">
        <f t="shared" si="0"/>
        <v>24</v>
      </c>
      <c r="F11" s="94"/>
      <c r="H11" s="97"/>
    </row>
    <row r="12" spans="1:6" s="152" customFormat="1" ht="33.75" customHeight="1">
      <c r="A12" s="91">
        <v>4</v>
      </c>
      <c r="B12" s="92" t="s">
        <v>13</v>
      </c>
      <c r="C12" s="93">
        <v>27</v>
      </c>
      <c r="D12" s="94"/>
      <c r="E12" s="94">
        <f t="shared" si="0"/>
        <v>27</v>
      </c>
      <c r="F12" s="95"/>
    </row>
    <row r="13" spans="1:6" s="152" customFormat="1" ht="33.75" customHeight="1">
      <c r="A13" s="91">
        <v>5</v>
      </c>
      <c r="B13" s="92" t="s">
        <v>15</v>
      </c>
      <c r="C13" s="93">
        <v>12</v>
      </c>
      <c r="D13" s="94"/>
      <c r="E13" s="94">
        <f t="shared" si="0"/>
        <v>12</v>
      </c>
      <c r="F13" s="94"/>
    </row>
    <row r="14" spans="1:6" s="152" customFormat="1" ht="33.75" customHeight="1">
      <c r="A14" s="91">
        <v>6</v>
      </c>
      <c r="B14" s="92" t="s">
        <v>17</v>
      </c>
      <c r="C14" s="93">
        <v>3</v>
      </c>
      <c r="D14" s="94"/>
      <c r="E14" s="94">
        <f t="shared" si="0"/>
        <v>3</v>
      </c>
      <c r="F14" s="94"/>
    </row>
    <row r="15" spans="1:6" s="152" customFormat="1" ht="33.75" customHeight="1">
      <c r="A15" s="91">
        <v>7</v>
      </c>
      <c r="B15" s="92" t="s">
        <v>18</v>
      </c>
      <c r="C15" s="93">
        <v>6</v>
      </c>
      <c r="D15" s="94"/>
      <c r="E15" s="94">
        <f t="shared" si="0"/>
        <v>6</v>
      </c>
      <c r="F15" s="95"/>
    </row>
    <row r="16" spans="1:6" s="152" customFormat="1" ht="33.75" customHeight="1">
      <c r="A16" s="91">
        <v>8</v>
      </c>
      <c r="B16" s="92" t="s">
        <v>19</v>
      </c>
      <c r="C16" s="93">
        <v>7</v>
      </c>
      <c r="D16" s="94"/>
      <c r="E16" s="94">
        <f t="shared" si="0"/>
        <v>7</v>
      </c>
      <c r="F16" s="95"/>
    </row>
    <row r="17" spans="1:6" s="152" customFormat="1" ht="33.75" customHeight="1">
      <c r="A17" s="91">
        <v>9</v>
      </c>
      <c r="B17" s="92" t="s">
        <v>61</v>
      </c>
      <c r="C17" s="93">
        <v>8</v>
      </c>
      <c r="D17" s="94"/>
      <c r="E17" s="94">
        <f t="shared" si="0"/>
        <v>8</v>
      </c>
      <c r="F17" s="95"/>
    </row>
    <row r="18" spans="1:6" s="152" customFormat="1" ht="33.75" customHeight="1">
      <c r="A18" s="91">
        <v>10</v>
      </c>
      <c r="B18" s="92" t="s">
        <v>20</v>
      </c>
      <c r="C18" s="93">
        <v>10</v>
      </c>
      <c r="D18" s="94"/>
      <c r="E18" s="94">
        <f t="shared" si="0"/>
        <v>10</v>
      </c>
      <c r="F18" s="95"/>
    </row>
    <row r="19" spans="1:6" s="153" customFormat="1" ht="33.75" customHeight="1">
      <c r="A19" s="91">
        <v>11</v>
      </c>
      <c r="B19" s="92" t="s">
        <v>68</v>
      </c>
      <c r="C19" s="93">
        <v>13</v>
      </c>
      <c r="D19" s="94"/>
      <c r="E19" s="94">
        <f t="shared" si="0"/>
        <v>13</v>
      </c>
      <c r="F19" s="95"/>
    </row>
    <row r="20" spans="1:6" s="152" customFormat="1" ht="39" customHeight="1">
      <c r="A20" s="91">
        <v>12</v>
      </c>
      <c r="B20" s="92" t="s">
        <v>21</v>
      </c>
      <c r="C20" s="93">
        <v>4</v>
      </c>
      <c r="D20" s="94"/>
      <c r="E20" s="94">
        <f t="shared" si="0"/>
        <v>4</v>
      </c>
      <c r="F20" s="95"/>
    </row>
    <row r="21" spans="1:6" s="154" customFormat="1" ht="33.75" customHeight="1">
      <c r="A21" s="91">
        <v>13</v>
      </c>
      <c r="B21" s="92" t="s">
        <v>22</v>
      </c>
      <c r="C21" s="93">
        <v>5</v>
      </c>
      <c r="D21" s="94"/>
      <c r="E21" s="94">
        <f t="shared" si="0"/>
        <v>5</v>
      </c>
      <c r="F21" s="95"/>
    </row>
    <row r="22" spans="1:6" s="154" customFormat="1" ht="33.75" customHeight="1">
      <c r="A22" s="91">
        <v>14</v>
      </c>
      <c r="B22" s="92" t="s">
        <v>62</v>
      </c>
      <c r="C22" s="93">
        <v>3</v>
      </c>
      <c r="D22" s="94"/>
      <c r="E22" s="94">
        <f t="shared" si="0"/>
        <v>3</v>
      </c>
      <c r="F22" s="95"/>
    </row>
    <row r="23" spans="1:6" s="154" customFormat="1" ht="33.75" customHeight="1">
      <c r="A23" s="91">
        <v>15</v>
      </c>
      <c r="B23" s="92" t="s">
        <v>90</v>
      </c>
      <c r="C23" s="93">
        <v>2</v>
      </c>
      <c r="D23" s="94"/>
      <c r="E23" s="94">
        <f t="shared" si="0"/>
        <v>2</v>
      </c>
      <c r="F23" s="95"/>
    </row>
    <row r="24" spans="1:6" s="154" customFormat="1" ht="33.75" customHeight="1">
      <c r="A24" s="91">
        <v>16</v>
      </c>
      <c r="B24" s="92" t="s">
        <v>91</v>
      </c>
      <c r="C24" s="93">
        <v>2</v>
      </c>
      <c r="D24" s="94"/>
      <c r="E24" s="94">
        <f t="shared" si="0"/>
        <v>2</v>
      </c>
      <c r="F24" s="95"/>
    </row>
    <row r="25" spans="1:6" s="154" customFormat="1" ht="33.75" customHeight="1">
      <c r="A25" s="91">
        <v>17</v>
      </c>
      <c r="B25" s="92" t="s">
        <v>92</v>
      </c>
      <c r="C25" s="93">
        <v>3</v>
      </c>
      <c r="D25" s="94"/>
      <c r="E25" s="94">
        <f t="shared" si="0"/>
        <v>3</v>
      </c>
      <c r="F25" s="95"/>
    </row>
    <row r="26" spans="1:6" s="148" customFormat="1" ht="33.75" customHeight="1">
      <c r="A26" s="91">
        <v>18</v>
      </c>
      <c r="B26" s="92" t="s">
        <v>67</v>
      </c>
      <c r="C26" s="93">
        <v>4</v>
      </c>
      <c r="D26" s="94"/>
      <c r="E26" s="94">
        <f t="shared" si="0"/>
        <v>4</v>
      </c>
      <c r="F26" s="94"/>
    </row>
    <row r="27" spans="1:6" s="96" customFormat="1" ht="33.75" customHeight="1">
      <c r="A27" s="91">
        <v>19</v>
      </c>
      <c r="B27" s="92" t="s">
        <v>26</v>
      </c>
      <c r="C27" s="93">
        <v>6</v>
      </c>
      <c r="D27" s="94"/>
      <c r="E27" s="94">
        <f t="shared" si="0"/>
        <v>6</v>
      </c>
      <c r="F27" s="94"/>
    </row>
    <row r="28" spans="1:6" s="96" customFormat="1" ht="33.75" customHeight="1">
      <c r="A28" s="91">
        <v>20</v>
      </c>
      <c r="B28" s="92" t="s">
        <v>66</v>
      </c>
      <c r="C28" s="93">
        <v>3</v>
      </c>
      <c r="D28" s="94"/>
      <c r="E28" s="94">
        <f t="shared" si="0"/>
        <v>3</v>
      </c>
      <c r="F28" s="94"/>
    </row>
    <row r="29" spans="1:6" s="96" customFormat="1" ht="42" customHeight="1">
      <c r="A29" s="91">
        <v>21</v>
      </c>
      <c r="B29" s="92" t="s">
        <v>93</v>
      </c>
      <c r="C29" s="93">
        <v>5</v>
      </c>
      <c r="D29" s="94"/>
      <c r="E29" s="94">
        <f t="shared" si="0"/>
        <v>5</v>
      </c>
      <c r="F29" s="95"/>
    </row>
    <row r="30" spans="1:6" s="96" customFormat="1" ht="33.75" customHeight="1">
      <c r="A30" s="91">
        <v>22</v>
      </c>
      <c r="B30" s="92" t="s">
        <v>6</v>
      </c>
      <c r="C30" s="93">
        <v>4</v>
      </c>
      <c r="D30" s="94"/>
      <c r="E30" s="94">
        <f t="shared" si="0"/>
        <v>4</v>
      </c>
      <c r="F30" s="95"/>
    </row>
    <row r="31" spans="1:6" s="96" customFormat="1" ht="33.75" customHeight="1">
      <c r="A31" s="91">
        <v>23</v>
      </c>
      <c r="B31" s="92" t="s">
        <v>118</v>
      </c>
      <c r="C31" s="93">
        <v>5</v>
      </c>
      <c r="D31" s="94"/>
      <c r="E31" s="94">
        <f t="shared" si="0"/>
        <v>5</v>
      </c>
      <c r="F31" s="95"/>
    </row>
    <row r="32" spans="1:6" s="99" customFormat="1" ht="33.75" customHeight="1">
      <c r="A32" s="81" t="s">
        <v>31</v>
      </c>
      <c r="B32" s="82" t="s">
        <v>32</v>
      </c>
      <c r="C32" s="98">
        <f>SUM(C33:C42)</f>
        <v>758</v>
      </c>
      <c r="D32" s="98">
        <f>SUM(D33:D42)</f>
        <v>45</v>
      </c>
      <c r="E32" s="98">
        <f>SUM(E33:E42)</f>
        <v>713</v>
      </c>
      <c r="F32" s="98">
        <f>SUM(F33:F42)</f>
        <v>0</v>
      </c>
    </row>
    <row r="33" spans="1:6" s="152" customFormat="1" ht="33.75" customHeight="1">
      <c r="A33" s="91">
        <v>1</v>
      </c>
      <c r="B33" s="92" t="s">
        <v>33</v>
      </c>
      <c r="C33" s="155">
        <v>98</v>
      </c>
      <c r="D33" s="94">
        <v>4</v>
      </c>
      <c r="E33" s="94">
        <f>C33-D33</f>
        <v>94</v>
      </c>
      <c r="F33" s="95"/>
    </row>
    <row r="34" spans="1:6" s="152" customFormat="1" ht="33.75" customHeight="1">
      <c r="A34" s="91">
        <v>2</v>
      </c>
      <c r="B34" s="92" t="s">
        <v>36</v>
      </c>
      <c r="C34" s="155">
        <v>16</v>
      </c>
      <c r="D34" s="94"/>
      <c r="E34" s="94">
        <f aca="true" t="shared" si="1" ref="E34:E42">C34-D34</f>
        <v>16</v>
      </c>
      <c r="F34" s="95"/>
    </row>
    <row r="35" spans="1:6" s="152" customFormat="1" ht="33.75" customHeight="1">
      <c r="A35" s="91">
        <v>3</v>
      </c>
      <c r="B35" s="92" t="s">
        <v>37</v>
      </c>
      <c r="C35" s="155">
        <v>72</v>
      </c>
      <c r="D35" s="94">
        <v>6</v>
      </c>
      <c r="E35" s="94">
        <f t="shared" si="1"/>
        <v>66</v>
      </c>
      <c r="F35" s="95"/>
    </row>
    <row r="36" spans="1:6" s="152" customFormat="1" ht="33.75" customHeight="1">
      <c r="A36" s="91">
        <v>4</v>
      </c>
      <c r="B36" s="92" t="s">
        <v>38</v>
      </c>
      <c r="C36" s="155">
        <v>98</v>
      </c>
      <c r="D36" s="94">
        <v>5</v>
      </c>
      <c r="E36" s="94">
        <f t="shared" si="1"/>
        <v>93</v>
      </c>
      <c r="F36" s="94"/>
    </row>
    <row r="37" spans="1:6" s="152" customFormat="1" ht="33.75" customHeight="1">
      <c r="A37" s="91">
        <v>5</v>
      </c>
      <c r="B37" s="92" t="s">
        <v>39</v>
      </c>
      <c r="C37" s="155">
        <v>77</v>
      </c>
      <c r="D37" s="94">
        <v>5</v>
      </c>
      <c r="E37" s="94">
        <f t="shared" si="1"/>
        <v>72</v>
      </c>
      <c r="F37" s="94"/>
    </row>
    <row r="38" spans="1:6" s="152" customFormat="1" ht="33.75" customHeight="1">
      <c r="A38" s="91">
        <v>6</v>
      </c>
      <c r="B38" s="92" t="s">
        <v>40</v>
      </c>
      <c r="C38" s="155">
        <v>86</v>
      </c>
      <c r="D38" s="94">
        <v>5</v>
      </c>
      <c r="E38" s="94">
        <f t="shared" si="1"/>
        <v>81</v>
      </c>
      <c r="F38" s="94"/>
    </row>
    <row r="39" spans="1:6" s="152" customFormat="1" ht="33.75" customHeight="1">
      <c r="A39" s="91">
        <v>7</v>
      </c>
      <c r="B39" s="92" t="s">
        <v>41</v>
      </c>
      <c r="C39" s="155">
        <v>75</v>
      </c>
      <c r="D39" s="94">
        <v>5</v>
      </c>
      <c r="E39" s="94">
        <f t="shared" si="1"/>
        <v>70</v>
      </c>
      <c r="F39" s="94"/>
    </row>
    <row r="40" spans="1:6" s="152" customFormat="1" ht="33.75" customHeight="1">
      <c r="A40" s="91">
        <v>8</v>
      </c>
      <c r="B40" s="92" t="s">
        <v>42</v>
      </c>
      <c r="C40" s="155">
        <v>72</v>
      </c>
      <c r="D40" s="94">
        <v>5</v>
      </c>
      <c r="E40" s="94">
        <f t="shared" si="1"/>
        <v>67</v>
      </c>
      <c r="F40" s="94"/>
    </row>
    <row r="41" spans="1:6" s="152" customFormat="1" ht="33.75" customHeight="1">
      <c r="A41" s="91">
        <v>9</v>
      </c>
      <c r="B41" s="92" t="s">
        <v>43</v>
      </c>
      <c r="C41" s="155">
        <v>80</v>
      </c>
      <c r="D41" s="94">
        <v>5</v>
      </c>
      <c r="E41" s="94">
        <f t="shared" si="1"/>
        <v>75</v>
      </c>
      <c r="F41" s="94"/>
    </row>
    <row r="42" spans="1:6" s="152" customFormat="1" ht="33.75" customHeight="1">
      <c r="A42" s="91">
        <v>10</v>
      </c>
      <c r="B42" s="92" t="s">
        <v>45</v>
      </c>
      <c r="C42" s="155">
        <v>84</v>
      </c>
      <c r="D42" s="94">
        <v>5</v>
      </c>
      <c r="E42" s="94">
        <f t="shared" si="1"/>
        <v>79</v>
      </c>
      <c r="F42" s="94"/>
    </row>
  </sheetData>
  <sheetProtection/>
  <mergeCells count="9">
    <mergeCell ref="A7:B7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5" right="0.5" top="0.58" bottom="0.5" header="0.2" footer="0.23"/>
  <pageSetup horizontalDpi="600" verticalDpi="600" orientation="portrait" paperSize="9" scale="9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Bewarenha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admin</cp:lastModifiedBy>
  <cp:lastPrinted>2020-11-22T10:01:01Z</cp:lastPrinted>
  <dcterms:created xsi:type="dcterms:W3CDTF">2014-08-12T01:45:53Z</dcterms:created>
  <dcterms:modified xsi:type="dcterms:W3CDTF">2020-12-09T09:51:37Z</dcterms:modified>
  <cp:category/>
  <cp:version/>
  <cp:contentType/>
  <cp:contentStatus/>
</cp:coreProperties>
</file>